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090" windowHeight="5985" tabRatio="247" activeTab="0"/>
  </bookViews>
  <sheets>
    <sheet name="INSTRUCCIONES" sheetId="1" r:id="rId1"/>
    <sheet name="COOLER" sheetId="2" r:id="rId2"/>
  </sheets>
  <definedNames>
    <definedName name="area">'COOLER'!$D$38</definedName>
    <definedName name="Cp">'COOLER'!$I$8</definedName>
    <definedName name="Dt">'COOLER'!$D$40</definedName>
    <definedName name="HEAT_TRANSFER_COEFF.">'COOLER'!$T$7:$AB$26</definedName>
    <definedName name="HOJA_CALCULO">'COOLER'!$A$1:$G$56</definedName>
    <definedName name="PM">'COOLER'!$D$41</definedName>
    <definedName name="_xlnm.Print_Area" localSheetId="1">'COOLER'!$A$1:$G$53</definedName>
    <definedName name="Q">'COOLER'!$E$31</definedName>
    <definedName name="Tme">'COOLER'!$E$18</definedName>
    <definedName name="Tms">'COOLER'!$E$19</definedName>
    <definedName name="Tse">'COOLER'!$E$23</definedName>
    <definedName name="Tss">'COOLER'!$D$32</definedName>
  </definedNames>
  <calcPr fullCalcOnLoad="1"/>
</workbook>
</file>

<file path=xl/sharedStrings.xml><?xml version="1.0" encoding="utf-8"?>
<sst xmlns="http://schemas.openxmlformats.org/spreadsheetml/2006/main" count="171" uniqueCount="148">
  <si>
    <t>CALCULOS SECUNDARIOS (NO SE PRESENTAN)</t>
  </si>
  <si>
    <t>Tag:</t>
  </si>
  <si>
    <t>Cp</t>
  </si>
  <si>
    <t>Cs</t>
  </si>
  <si>
    <t>OVERALL HEAT TRANSFER COEFFICIENTS FOR SHELL AND TUBE HEAT EXCHANGERS</t>
  </si>
  <si>
    <t>D</t>
  </si>
  <si>
    <t>Corriente: Ref. / Nº</t>
  </si>
  <si>
    <t>Hidroc. liquidos:    HL</t>
  </si>
  <si>
    <t>a</t>
  </si>
  <si>
    <t>MUESTRA:</t>
  </si>
  <si>
    <t>Hidrocarb. Gas:    HG</t>
  </si>
  <si>
    <t>t</t>
  </si>
  <si>
    <t>Tipo:</t>
  </si>
  <si>
    <t>AG</t>
  </si>
  <si>
    <t>Agua:                  AG</t>
  </si>
  <si>
    <t>o</t>
  </si>
  <si>
    <t>Caudal Fm</t>
  </si>
  <si>
    <t>l/min</t>
  </si>
  <si>
    <t>s</t>
  </si>
  <si>
    <t>Kcal / m2. ºC. h</t>
  </si>
  <si>
    <t>M</t>
  </si>
  <si>
    <t>Shell and tube Units</t>
  </si>
  <si>
    <t>u</t>
  </si>
  <si>
    <t>M.W. Para muestras en fase gas</t>
  </si>
  <si>
    <t>Densidad calculada por MW</t>
  </si>
  <si>
    <t xml:space="preserve">Liquid to liquid </t>
  </si>
  <si>
    <t>Liquid to boiling liquid</t>
  </si>
  <si>
    <t>e</t>
  </si>
  <si>
    <t>Densidad</t>
  </si>
  <si>
    <t>dm</t>
  </si>
  <si>
    <t>Kg/dm3</t>
  </si>
  <si>
    <t>Flui.</t>
  </si>
  <si>
    <t>Fluid description</t>
  </si>
  <si>
    <t>Water</t>
  </si>
  <si>
    <t>fluid number</t>
  </si>
  <si>
    <t xml:space="preserve"> hotter fluid number</t>
  </si>
  <si>
    <t>Liquid to condensing vapour colder fluid number</t>
  </si>
  <si>
    <t xml:space="preserve">Presión           </t>
  </si>
  <si>
    <t>Pm</t>
  </si>
  <si>
    <t>Kg/cm2</t>
  </si>
  <si>
    <t>Num</t>
  </si>
  <si>
    <t>Steam</t>
  </si>
  <si>
    <t xml:space="preserve">Temp. entrada , </t>
  </si>
  <si>
    <t>Tme</t>
  </si>
  <si>
    <t>ºC</t>
  </si>
  <si>
    <t>Si no se conoce</t>
  </si>
  <si>
    <t>re-</t>
  </si>
  <si>
    <t>Con-</t>
  </si>
  <si>
    <t>Cool</t>
  </si>
  <si>
    <t>6 &amp; 7</t>
  </si>
  <si>
    <t>8 &amp; 11</t>
  </si>
  <si>
    <t>20 &amp;22</t>
  </si>
  <si>
    <t>9 &amp; 11</t>
  </si>
  <si>
    <t>7 &amp; 10</t>
  </si>
  <si>
    <t>20 &amp; 22</t>
  </si>
  <si>
    <t>r</t>
  </si>
  <si>
    <t>Temp.prevista salida</t>
  </si>
  <si>
    <t>Tms</t>
  </si>
  <si>
    <t>el valor Cp, se asigna</t>
  </si>
  <si>
    <t>boilers</t>
  </si>
  <si>
    <t>dens.</t>
  </si>
  <si>
    <t>Calor específico</t>
  </si>
  <si>
    <t>Kcal/kg/ºC</t>
  </si>
  <si>
    <t>&lt;---Cp =</t>
  </si>
  <si>
    <t>Valores de U</t>
  </si>
  <si>
    <t>Refinery wet gas</t>
  </si>
  <si>
    <t>FLUIDO SECUNDARIO</t>
  </si>
  <si>
    <t>Stab, overhead (propane, etc.)</t>
  </si>
  <si>
    <t>Propane</t>
  </si>
  <si>
    <t xml:space="preserve">Temp. entrada </t>
  </si>
  <si>
    <t>Tse</t>
  </si>
  <si>
    <t>Butane</t>
  </si>
  <si>
    <t>ds</t>
  </si>
  <si>
    <t>Propane and butane</t>
  </si>
  <si>
    <t>Presion</t>
  </si>
  <si>
    <t>Ps</t>
  </si>
  <si>
    <t>Reg. abs. naphta</t>
  </si>
  <si>
    <t>Caudal Fs</t>
  </si>
  <si>
    <t>Debut. abs. naphta</t>
  </si>
  <si>
    <t>Cr. stab. heavy naphta</t>
  </si>
  <si>
    <t>Calor a intercambiar:</t>
  </si>
  <si>
    <t>Stab. feed (mixture of 2 &amp; 6)</t>
  </si>
  <si>
    <t xml:space="preserve">             Q= (Tms - Tme) x Cp x Fm x dm x 60</t>
  </si>
  <si>
    <t>Stab. feed (mixture of 2, 6  &amp; 8)</t>
  </si>
  <si>
    <t>Cp=</t>
  </si>
  <si>
    <t>Kcal/kg ºC</t>
  </si>
  <si>
    <t>200ºC EP gaso. (mix 6 &amp; 8) 1)</t>
  </si>
  <si>
    <t>Q=</t>
  </si>
  <si>
    <t>Kcal/hora -&gt;</t>
  </si>
  <si>
    <t>Cp, secundario:</t>
  </si>
  <si>
    <t>Top tray reflux</t>
  </si>
  <si>
    <t>Temp. salida secundario Tss   ºC:</t>
  </si>
  <si>
    <t>Cps=</t>
  </si>
  <si>
    <t>Light ends column overhead</t>
  </si>
  <si>
    <t>Coeficiente de transferencia:</t>
  </si>
  <si>
    <t>U</t>
  </si>
  <si>
    <t>Kcal/m2 ºC hora</t>
  </si>
  <si>
    <t>Unstabilized distillates</t>
  </si>
  <si>
    <t xml:space="preserve">¿Se conoce valor de  U </t>
  </si>
  <si>
    <t>&lt;--- U en fórmula</t>
  </si>
  <si>
    <t>Light naphta</t>
  </si>
  <si>
    <t>Valor de U en memoria:</t>
  </si>
  <si>
    <t>(Ver tabla de Coef. de transferencia</t>
  </si>
  <si>
    <t>Heavy naphta</t>
  </si>
  <si>
    <t>Pulsar F5 e ir a Heat Transfer )</t>
  </si>
  <si>
    <t>Kerosine 2)</t>
  </si>
  <si>
    <t>Temp.media log:</t>
  </si>
  <si>
    <t>Rich oil</t>
  </si>
  <si>
    <t>Superficie de intercambio:</t>
  </si>
  <si>
    <t>m2</t>
  </si>
  <si>
    <t>Lean oil</t>
  </si>
  <si>
    <t>Light gas oil</t>
  </si>
  <si>
    <t>Tubing  muestra, D. ext</t>
  </si>
  <si>
    <t>mm.</t>
  </si>
  <si>
    <t>Heavy gas oil</t>
  </si>
  <si>
    <t xml:space="preserve">Long. circunf. </t>
  </si>
  <si>
    <t>mts.</t>
  </si>
  <si>
    <t>Crude</t>
  </si>
  <si>
    <t>Longitud intercambio</t>
  </si>
  <si>
    <t>Reduced crude</t>
  </si>
  <si>
    <t>Heavy fuel oil (Tar.)</t>
  </si>
  <si>
    <t>Notas:</t>
  </si>
  <si>
    <t>1) Covers ios-octane also</t>
  </si>
  <si>
    <t>2) Covers heavy polymer also</t>
  </si>
  <si>
    <t>kg/dm3</t>
  </si>
  <si>
    <t>HL</t>
  </si>
  <si>
    <t>Cálculo del Cp de aceites en función de la densidad</t>
  </si>
  <si>
    <t>Naftalenos</t>
  </si>
  <si>
    <t>Oliva</t>
  </si>
  <si>
    <t>Parafinas</t>
  </si>
  <si>
    <t>A</t>
  </si>
  <si>
    <t>B</t>
  </si>
  <si>
    <t>Aceite:</t>
  </si>
  <si>
    <t>Aceites de petróleo</t>
  </si>
  <si>
    <t>d =</t>
  </si>
  <si>
    <t>kg/l</t>
  </si>
  <si>
    <t>Para: A =</t>
  </si>
  <si>
    <t>y B =</t>
  </si>
  <si>
    <t>(Aceites de Petróleo)</t>
  </si>
  <si>
    <t>Cp =</t>
  </si>
  <si>
    <t>kcal/kg ºC</t>
  </si>
  <si>
    <t xml:space="preserve">t = </t>
  </si>
  <si>
    <t>Datos del documento</t>
  </si>
  <si>
    <t>Intercambiador de tubos concéntricos, simple</t>
  </si>
  <si>
    <t>Escribir sólo en las celdas amarillas</t>
  </si>
  <si>
    <t>Tomar el cálculo con precaución. Es muy simple y no contiene factores de seguridad (fouling, etc.)</t>
  </si>
  <si>
    <r>
      <t xml:space="preserve">La página "COOLER" está protegida. Para desprotegerla usar la consigna </t>
    </r>
    <r>
      <rPr>
        <b/>
        <sz val="12"/>
        <rFont val="Arial"/>
        <family val="2"/>
      </rPr>
      <t>icue</t>
    </r>
  </si>
  <si>
    <t>Los cálculos permiten determinar la longitud de intercambio térmico en un intercambiador concéntrico. Es decir, la longitud del tubing de mayor diámetro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</si>
</sst>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d/m/yy"/>
    <numFmt numFmtId="193" formatCode="d/m/yy\ h:mm"/>
    <numFmt numFmtId="194" formatCode="0.000000"/>
    <numFmt numFmtId="195" formatCode="0.00000"/>
    <numFmt numFmtId="196" formatCode="0.0000"/>
    <numFmt numFmtId="197" formatCode="0.000"/>
  </numFmts>
  <fonts count="13">
    <font>
      <sz val="10"/>
      <name val="Roman"/>
      <family val="0"/>
    </font>
    <font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sz val="12"/>
      <name val="Roman"/>
      <family val="0"/>
    </font>
    <font>
      <b/>
      <sz val="12"/>
      <name val="Arial"/>
      <family val="2"/>
    </font>
    <font>
      <sz val="8"/>
      <name val="Roman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8" xfId="0" applyFont="1" applyBorder="1" applyAlignment="1">
      <alignment horizontal="right"/>
    </xf>
    <xf numFmtId="2" fontId="5" fillId="0" borderId="2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3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2" xfId="0" applyFont="1" applyBorder="1" applyAlignment="1">
      <alignment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2" xfId="0" applyFont="1" applyBorder="1" applyAlignment="1">
      <alignment horizontal="right"/>
    </xf>
    <xf numFmtId="0" fontId="1" fillId="0" borderId="48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197" fontId="5" fillId="0" borderId="39" xfId="0" applyNumberFormat="1" applyFont="1" applyBorder="1" applyAlignment="1">
      <alignment horizontal="left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4" fontId="5" fillId="0" borderId="3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/>
      <protection locked="0"/>
    </xf>
    <xf numFmtId="0" fontId="5" fillId="4" borderId="56" xfId="0" applyFont="1" applyFill="1" applyBorder="1" applyAlignment="1" applyProtection="1">
      <alignment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/>
      <protection locked="0"/>
    </xf>
    <xf numFmtId="0" fontId="5" fillId="4" borderId="58" xfId="0" applyFont="1" applyFill="1" applyBorder="1" applyAlignment="1" applyProtection="1">
      <alignment/>
      <protection locked="0"/>
    </xf>
    <xf numFmtId="0" fontId="5" fillId="4" borderId="33" xfId="0" applyFont="1" applyFill="1" applyBorder="1" applyAlignment="1" applyProtection="1">
      <alignment/>
      <protection locked="0"/>
    </xf>
    <xf numFmtId="0" fontId="5" fillId="4" borderId="0" xfId="0" applyFont="1" applyFill="1" applyBorder="1" applyAlignment="1" applyProtection="1">
      <alignment/>
      <protection locked="0"/>
    </xf>
    <xf numFmtId="0" fontId="5" fillId="4" borderId="34" xfId="0" applyFont="1" applyFill="1" applyBorder="1" applyAlignment="1" applyProtection="1">
      <alignment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5" fillId="4" borderId="33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67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left"/>
      <protection locked="0"/>
    </xf>
    <xf numFmtId="0" fontId="5" fillId="4" borderId="30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1</xdr:row>
      <xdr:rowOff>0</xdr:rowOff>
    </xdr:from>
    <xdr:to>
      <xdr:col>4</xdr:col>
      <xdr:colOff>8467725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1925"/>
          <a:ext cx="8753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57150</xdr:rowOff>
    </xdr:from>
    <xdr:to>
      <xdr:col>18</xdr:col>
      <xdr:colOff>609600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57150"/>
          <a:ext cx="881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T37"/>
  <sheetViews>
    <sheetView tabSelected="1" workbookViewId="0" topLeftCell="A1">
      <selection activeCell="E26" sqref="E26"/>
    </sheetView>
  </sheetViews>
  <sheetFormatPr defaultColWidth="9.00390625" defaultRowHeight="12.75"/>
  <cols>
    <col min="5" max="5" width="114.625" style="0" customWidth="1"/>
  </cols>
  <sheetData>
    <row r="5" ht="45" customHeight="1"/>
    <row r="9" spans="4:20" ht="19.5" customHeight="1">
      <c r="D9" s="151">
        <v>1</v>
      </c>
      <c r="E9" s="152" t="s">
        <v>144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50"/>
      <c r="Q9" s="150"/>
      <c r="R9" s="150"/>
      <c r="S9" s="150"/>
      <c r="T9" s="150"/>
    </row>
    <row r="10" spans="4:20" ht="19.5" customHeight="1">
      <c r="D10" s="151">
        <v>2</v>
      </c>
      <c r="E10" s="152" t="s">
        <v>146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0"/>
      <c r="Q10" s="150"/>
      <c r="R10" s="150"/>
      <c r="S10" s="150"/>
      <c r="T10" s="150"/>
    </row>
    <row r="11" spans="4:20" ht="37.5" customHeight="1">
      <c r="D11" s="151">
        <v>3</v>
      </c>
      <c r="E11" s="152" t="s">
        <v>147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50"/>
      <c r="Q11" s="150"/>
      <c r="R11" s="150"/>
      <c r="S11" s="150"/>
      <c r="T11" s="150"/>
    </row>
    <row r="12" spans="4:20" ht="19.5" customHeight="1">
      <c r="D12" s="151">
        <v>4</v>
      </c>
      <c r="E12" s="152" t="s">
        <v>145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  <c r="Q12" s="150"/>
      <c r="R12" s="150"/>
      <c r="S12" s="150"/>
      <c r="T12" s="150"/>
    </row>
    <row r="13" spans="4:20" ht="19.5" customHeight="1"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0"/>
      <c r="Q13" s="150"/>
      <c r="R13" s="150"/>
      <c r="S13" s="150"/>
      <c r="T13" s="150"/>
    </row>
    <row r="14" spans="4:20" ht="19.5" customHeight="1"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150"/>
      <c r="R14" s="150"/>
      <c r="S14" s="150"/>
      <c r="T14" s="150"/>
    </row>
    <row r="15" spans="4:20" ht="19.5" customHeight="1"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50"/>
      <c r="Q15" s="150"/>
      <c r="R15" s="150"/>
      <c r="S15" s="150"/>
      <c r="T15" s="150"/>
    </row>
    <row r="16" spans="4:20" ht="19.5" customHeight="1"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50"/>
      <c r="Q16" s="150"/>
      <c r="R16" s="150"/>
      <c r="S16" s="150"/>
      <c r="T16" s="150"/>
    </row>
    <row r="17" spans="4:15" ht="19.5" customHeight="1"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</row>
    <row r="18" spans="4:15" ht="19.5" customHeight="1"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</row>
    <row r="19" spans="4:15" ht="19.5" customHeight="1"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4:15" ht="19.5" customHeight="1"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4:15" ht="12.75"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4:15" ht="12.75"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4:15" ht="12.75"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4:15" ht="12.75"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4:15" ht="12.75"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4:15" ht="12.75"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</row>
    <row r="27" spans="4:15" ht="12.75"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</row>
    <row r="28" spans="4:15" ht="12.75"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4:15" ht="12.75"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4:15" ht="12.75"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4:15" ht="12.75"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</row>
    <row r="32" spans="4:15" ht="12.75"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4:15" ht="12.75"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4:15" ht="12.75"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35" spans="4:15" ht="12.75"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4:15" ht="12.75"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</row>
    <row r="37" spans="4:15" ht="12.75"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showZeros="0" workbookViewId="0" topLeftCell="A6">
      <selection activeCell="E20" sqref="E20"/>
    </sheetView>
  </sheetViews>
  <sheetFormatPr defaultColWidth="9.00390625" defaultRowHeight="12.75"/>
  <cols>
    <col min="1" max="1" width="4.375" style="0" customWidth="1"/>
    <col min="2" max="2" width="29.625" style="0" customWidth="1"/>
    <col min="3" max="3" width="15.125" style="0" customWidth="1"/>
    <col min="4" max="4" width="13.625" style="0" customWidth="1"/>
    <col min="5" max="5" width="15.875" style="0" customWidth="1"/>
    <col min="6" max="6" width="15.50390625" style="0" customWidth="1"/>
    <col min="7" max="7" width="14.125" style="0" customWidth="1"/>
    <col min="8" max="8" width="8.625" style="104" customWidth="1"/>
    <col min="9" max="17" width="11.00390625" style="0" customWidth="1"/>
    <col min="18" max="19" width="9.625" style="0" customWidth="1"/>
    <col min="20" max="20" width="5.00390625" style="0" customWidth="1"/>
    <col min="21" max="21" width="30.875" style="0" customWidth="1"/>
    <col min="22" max="22" width="7.00390625" style="0" customWidth="1"/>
    <col min="23" max="23" width="6.00390625" style="0" customWidth="1"/>
    <col min="24" max="26" width="7.00390625" style="0" customWidth="1"/>
    <col min="27" max="27" width="6.00390625" style="0" customWidth="1"/>
    <col min="28" max="28" width="7.00390625" style="0" customWidth="1"/>
    <col min="29" max="29" width="6.00390625" style="0" customWidth="1"/>
    <col min="30" max="31" width="7.00390625" style="0" customWidth="1"/>
    <col min="32" max="34" width="6.00390625" style="0" customWidth="1"/>
    <col min="35" max="35" width="7.00390625" style="0" customWidth="1"/>
    <col min="36" max="39" width="6.00390625" style="0" customWidth="1"/>
    <col min="40" max="40" width="7.00390625" style="0" customWidth="1"/>
    <col min="41" max="42" width="6.00390625" style="0" customWidth="1"/>
    <col min="43" max="16384" width="9.625" style="0" customWidth="1"/>
  </cols>
  <sheetData>
    <row r="1" spans="1:43" ht="17.25" customHeight="1" thickTop="1">
      <c r="A1" s="137"/>
      <c r="B1" s="139"/>
      <c r="C1" s="139"/>
      <c r="D1" s="139"/>
      <c r="E1" s="139"/>
      <c r="F1" s="139"/>
      <c r="G1" s="140"/>
      <c r="H1" s="101"/>
      <c r="I1" s="80"/>
      <c r="J1" s="1"/>
      <c r="K1" s="1"/>
      <c r="L1" s="1"/>
      <c r="M1" s="1"/>
      <c r="N1" s="1"/>
      <c r="O1" s="1"/>
      <c r="P1" s="1"/>
      <c r="Q1" s="1"/>
      <c r="R1" s="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5" customHeight="1">
      <c r="A2" s="141"/>
      <c r="B2" s="142" t="s">
        <v>142</v>
      </c>
      <c r="C2" s="142"/>
      <c r="D2" s="142"/>
      <c r="E2" s="142"/>
      <c r="F2" s="142"/>
      <c r="G2" s="143"/>
      <c r="H2" s="101"/>
      <c r="I2" s="80"/>
      <c r="J2" s="1"/>
      <c r="K2" s="1"/>
      <c r="L2" s="1"/>
      <c r="M2" s="1"/>
      <c r="N2" s="1"/>
      <c r="O2" s="1"/>
      <c r="P2" s="1"/>
      <c r="Q2" s="1"/>
      <c r="R2" s="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16.5" customHeight="1">
      <c r="A3" s="141"/>
      <c r="B3" s="144"/>
      <c r="C3" s="142"/>
      <c r="D3" s="142"/>
      <c r="E3" s="142"/>
      <c r="F3" s="142"/>
      <c r="G3" s="143"/>
      <c r="H3" s="101"/>
      <c r="I3" s="80"/>
      <c r="J3" s="1"/>
      <c r="K3" s="1"/>
      <c r="L3" s="1"/>
      <c r="M3" s="1"/>
      <c r="N3" s="1"/>
      <c r="O3" s="1"/>
      <c r="P3" s="1"/>
      <c r="Q3" s="1"/>
      <c r="R3" s="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4.25" customHeight="1">
      <c r="A4" s="141"/>
      <c r="B4" s="142"/>
      <c r="C4" s="142"/>
      <c r="D4" s="142"/>
      <c r="E4" s="142"/>
      <c r="F4" s="142"/>
      <c r="G4" s="143"/>
      <c r="H4" s="101"/>
      <c r="I4" s="80"/>
      <c r="J4" s="1"/>
      <c r="K4" s="1"/>
      <c r="L4" s="1"/>
      <c r="M4" s="1"/>
      <c r="N4" s="1"/>
      <c r="O4" s="1"/>
      <c r="P4" s="1"/>
      <c r="Q4" s="1"/>
      <c r="R4" s="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51" customFormat="1" ht="22.5" customHeight="1">
      <c r="A5" s="145"/>
      <c r="B5" s="146"/>
      <c r="C5" s="146"/>
      <c r="D5" s="146"/>
      <c r="E5" s="146"/>
      <c r="F5" s="138"/>
      <c r="G5" s="120"/>
      <c r="H5" s="102"/>
      <c r="I5" s="81"/>
      <c r="J5" s="50"/>
      <c r="K5" s="50"/>
      <c r="L5" s="50"/>
      <c r="M5" s="50"/>
      <c r="N5" s="50"/>
      <c r="O5" s="50"/>
      <c r="P5" s="50"/>
      <c r="Q5" s="50"/>
      <c r="R5" s="5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3" ht="20.25" customHeight="1">
      <c r="A6" s="141"/>
      <c r="B6" s="142"/>
      <c r="C6" s="142"/>
      <c r="D6" s="142"/>
      <c r="E6" s="142"/>
      <c r="F6" s="142"/>
      <c r="G6" s="143"/>
      <c r="H6" s="101"/>
      <c r="I6" s="80" t="s">
        <v>0</v>
      </c>
      <c r="J6" s="1"/>
      <c r="K6" s="1"/>
      <c r="L6" s="1"/>
      <c r="M6" s="1"/>
      <c r="N6" s="1"/>
      <c r="O6" s="1"/>
      <c r="P6" s="1"/>
      <c r="Q6" s="1"/>
      <c r="R6" s="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5"/>
    </row>
    <row r="7" spans="1:43" ht="17.25" customHeight="1">
      <c r="A7" s="83"/>
      <c r="B7" s="79" t="s">
        <v>143</v>
      </c>
      <c r="C7" s="79"/>
      <c r="D7" s="79"/>
      <c r="E7" s="147" t="s">
        <v>1</v>
      </c>
      <c r="F7" s="167"/>
      <c r="G7" s="168"/>
      <c r="H7" s="102"/>
      <c r="I7" s="80"/>
      <c r="J7" s="1"/>
      <c r="K7" s="1"/>
      <c r="L7" s="1"/>
      <c r="M7" s="1"/>
      <c r="N7" s="1"/>
      <c r="O7" s="1"/>
      <c r="P7" s="1"/>
      <c r="Q7" s="1"/>
      <c r="R7" s="1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5"/>
    </row>
    <row r="8" spans="1:43" ht="12.75">
      <c r="A8" s="85"/>
      <c r="B8" s="56"/>
      <c r="C8" s="56"/>
      <c r="D8" s="53"/>
      <c r="E8" s="53"/>
      <c r="F8" s="53"/>
      <c r="G8" s="84"/>
      <c r="H8" s="101"/>
      <c r="I8" s="2" t="s">
        <v>2</v>
      </c>
      <c r="J8" s="1"/>
      <c r="K8" s="1"/>
      <c r="L8" s="2" t="s">
        <v>3</v>
      </c>
      <c r="M8" s="1"/>
      <c r="N8" s="1"/>
      <c r="O8" s="1"/>
      <c r="P8" s="1"/>
      <c r="Q8" s="1"/>
      <c r="R8" s="1"/>
      <c r="T8" s="10"/>
      <c r="U8" s="10" t="s">
        <v>4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5"/>
    </row>
    <row r="9" spans="1:43" ht="12.75">
      <c r="A9" s="86" t="s">
        <v>5</v>
      </c>
      <c r="B9" s="169" t="s">
        <v>6</v>
      </c>
      <c r="C9" s="170"/>
      <c r="D9" s="171"/>
      <c r="E9" s="136"/>
      <c r="F9" s="172" t="s">
        <v>7</v>
      </c>
      <c r="G9" s="173"/>
      <c r="H9" s="99"/>
      <c r="I9" s="1">
        <f>L48</f>
        <v>0.5086306999737116</v>
      </c>
      <c r="J9" s="1"/>
      <c r="K9" s="1"/>
      <c r="L9" s="1">
        <v>0.75</v>
      </c>
      <c r="M9" s="1"/>
      <c r="N9" s="1"/>
      <c r="O9" s="1"/>
      <c r="P9" s="1"/>
      <c r="Q9" s="1"/>
      <c r="R9" s="1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5"/>
    </row>
    <row r="10" spans="1:43" ht="12.75">
      <c r="A10" s="87" t="s">
        <v>8</v>
      </c>
      <c r="B10" s="57" t="s">
        <v>9</v>
      </c>
      <c r="C10" s="185"/>
      <c r="D10" s="186"/>
      <c r="E10" s="187"/>
      <c r="F10" s="174" t="s">
        <v>10</v>
      </c>
      <c r="G10" s="175"/>
      <c r="H10" s="99"/>
      <c r="I10" s="1">
        <v>0.25</v>
      </c>
      <c r="J10" s="1"/>
      <c r="K10" s="1"/>
      <c r="L10" s="1">
        <v>0.001</v>
      </c>
      <c r="M10" s="1"/>
      <c r="N10" s="1"/>
      <c r="O10" s="1"/>
      <c r="P10" s="1"/>
      <c r="Q10" s="1"/>
      <c r="R10" s="1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5"/>
    </row>
    <row r="11" spans="1:43" ht="13.5" thickBot="1">
      <c r="A11" s="87" t="s">
        <v>11</v>
      </c>
      <c r="B11" s="57" t="s">
        <v>12</v>
      </c>
      <c r="C11" s="55"/>
      <c r="D11" s="58"/>
      <c r="E11" s="134" t="s">
        <v>125</v>
      </c>
      <c r="F11" s="174" t="s">
        <v>14</v>
      </c>
      <c r="G11" s="175"/>
      <c r="H11" s="99"/>
      <c r="I11" s="1">
        <v>1</v>
      </c>
      <c r="J11" s="1"/>
      <c r="K11" s="1"/>
      <c r="L11" s="1">
        <v>1</v>
      </c>
      <c r="M11" s="1"/>
      <c r="N11" s="1"/>
      <c r="O11" s="1"/>
      <c r="P11" s="1"/>
      <c r="Q11" s="1"/>
      <c r="R11" s="1"/>
      <c r="T11" s="11">
        <v>1</v>
      </c>
      <c r="U11" s="12">
        <v>2</v>
      </c>
      <c r="V11" s="12">
        <v>3</v>
      </c>
      <c r="W11" s="12">
        <v>4</v>
      </c>
      <c r="X11" s="12">
        <v>5</v>
      </c>
      <c r="Y11" s="12">
        <v>6</v>
      </c>
      <c r="Z11" s="12">
        <v>7</v>
      </c>
      <c r="AA11" s="12">
        <v>8</v>
      </c>
      <c r="AB11" s="12">
        <v>9</v>
      </c>
      <c r="AC11" s="12">
        <v>10</v>
      </c>
      <c r="AD11" s="12">
        <v>11</v>
      </c>
      <c r="AE11" s="12">
        <v>12</v>
      </c>
      <c r="AF11" s="12">
        <v>13</v>
      </c>
      <c r="AG11" s="12">
        <v>14</v>
      </c>
      <c r="AH11" s="12">
        <v>15</v>
      </c>
      <c r="AI11" s="12">
        <v>16</v>
      </c>
      <c r="AJ11" s="12">
        <v>17</v>
      </c>
      <c r="AK11" s="12">
        <v>18</v>
      </c>
      <c r="AL11" s="12">
        <v>19</v>
      </c>
      <c r="AM11" s="12">
        <v>20</v>
      </c>
      <c r="AN11" s="12">
        <v>21</v>
      </c>
      <c r="AO11" s="12">
        <v>22</v>
      </c>
      <c r="AP11" s="12">
        <v>23</v>
      </c>
      <c r="AQ11" s="6"/>
    </row>
    <row r="12" spans="1:43" ht="12.75">
      <c r="A12" s="87" t="s">
        <v>15</v>
      </c>
      <c r="B12" s="57" t="s">
        <v>16</v>
      </c>
      <c r="C12" s="62" t="s">
        <v>17</v>
      </c>
      <c r="D12" s="58"/>
      <c r="E12" s="134">
        <v>0.5</v>
      </c>
      <c r="F12" s="60"/>
      <c r="G12" s="84"/>
      <c r="H12" s="101"/>
      <c r="I12" s="1"/>
      <c r="J12" s="1"/>
      <c r="K12" s="1"/>
      <c r="L12" s="1"/>
      <c r="M12" s="1"/>
      <c r="N12" s="1"/>
      <c r="O12" s="1"/>
      <c r="P12" s="1"/>
      <c r="Q12" s="1"/>
      <c r="R12" s="1"/>
      <c r="T12" s="23"/>
      <c r="U12" s="24"/>
      <c r="V12" s="25"/>
      <c r="W12" s="26"/>
      <c r="X12" s="26"/>
      <c r="Y12" s="26" t="s">
        <v>4</v>
      </c>
      <c r="Z12" s="26"/>
      <c r="AA12" s="26"/>
      <c r="AB12" s="26"/>
      <c r="AC12" s="49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7"/>
    </row>
    <row r="13" spans="1:43" ht="12.75">
      <c r="A13" s="87" t="s">
        <v>18</v>
      </c>
      <c r="B13" s="57"/>
      <c r="C13" s="55"/>
      <c r="D13" s="55"/>
      <c r="E13" s="54"/>
      <c r="F13" s="53"/>
      <c r="G13" s="84"/>
      <c r="H13" s="101"/>
      <c r="I13" s="3">
        <f>IF(E11="HL",I9,J13)</f>
        <v>0.5086306999737116</v>
      </c>
      <c r="J13" s="1">
        <f>IF(E11="HG",I10,I11)</f>
        <v>1</v>
      </c>
      <c r="K13" s="1"/>
      <c r="L13" s="4">
        <f>IF(E22="HL",L9,M13)</f>
        <v>1</v>
      </c>
      <c r="M13" s="1">
        <f>IF(E22="HG",L10,L11)</f>
        <v>1</v>
      </c>
      <c r="N13" s="1"/>
      <c r="O13" s="1"/>
      <c r="P13" s="1"/>
      <c r="Q13" s="1"/>
      <c r="R13" s="1"/>
      <c r="T13" s="28"/>
      <c r="U13" s="13"/>
      <c r="V13" s="16"/>
      <c r="W13" s="17"/>
      <c r="X13" s="9"/>
      <c r="Y13" s="9"/>
      <c r="Z13" s="17"/>
      <c r="AA13" s="17"/>
      <c r="AB13" s="19" t="s">
        <v>19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9"/>
      <c r="AQ13" s="7"/>
    </row>
    <row r="14" spans="1:43" ht="13.5" thickBot="1">
      <c r="A14" s="87" t="s">
        <v>20</v>
      </c>
      <c r="B14" s="63"/>
      <c r="C14" s="56"/>
      <c r="D14" s="56"/>
      <c r="E14" s="64"/>
      <c r="F14" s="53"/>
      <c r="G14" s="84"/>
      <c r="H14" s="101"/>
      <c r="I14" s="3">
        <f>IF(E20=0,I13,E20)</f>
        <v>0.509</v>
      </c>
      <c r="J14" s="1"/>
      <c r="K14" s="1"/>
      <c r="L14" s="1"/>
      <c r="M14" s="1"/>
      <c r="N14" s="1"/>
      <c r="O14" s="1"/>
      <c r="P14" s="1"/>
      <c r="Q14" s="1"/>
      <c r="R14" s="1"/>
      <c r="T14" s="28"/>
      <c r="U14" s="13"/>
      <c r="V14" s="14"/>
      <c r="W14" s="15"/>
      <c r="X14" s="15"/>
      <c r="Y14" s="15"/>
      <c r="Z14" s="15"/>
      <c r="AA14" s="15"/>
      <c r="AB14" s="15" t="s">
        <v>21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30"/>
      <c r="AQ14" s="7"/>
    </row>
    <row r="15" spans="1:43" ht="13.5" thickTop="1">
      <c r="A15" s="87" t="s">
        <v>22</v>
      </c>
      <c r="B15" s="57" t="s">
        <v>23</v>
      </c>
      <c r="C15" s="53"/>
      <c r="D15" s="53"/>
      <c r="E15" s="134"/>
      <c r="F15" s="53"/>
      <c r="G15" s="84"/>
      <c r="H15" s="101"/>
      <c r="I15" s="1" t="s">
        <v>24</v>
      </c>
      <c r="J15" s="1"/>
      <c r="K15" s="1"/>
      <c r="L15" s="1"/>
      <c r="M15" s="1"/>
      <c r="N15" s="1"/>
      <c r="O15" s="1"/>
      <c r="P15" s="1"/>
      <c r="Q15" s="1"/>
      <c r="R15" s="1"/>
      <c r="T15" s="28"/>
      <c r="U15" s="13"/>
      <c r="V15" s="18"/>
      <c r="W15" s="159" t="s">
        <v>33</v>
      </c>
      <c r="X15" s="160"/>
      <c r="Y15" s="163" t="s">
        <v>25</v>
      </c>
      <c r="Z15" s="154"/>
      <c r="AA15" s="154"/>
      <c r="AB15" s="154"/>
      <c r="AC15" s="164"/>
      <c r="AD15" s="153" t="s">
        <v>26</v>
      </c>
      <c r="AE15" s="154"/>
      <c r="AF15" s="154"/>
      <c r="AG15" s="154"/>
      <c r="AH15" s="164"/>
      <c r="AI15" s="153" t="s">
        <v>36</v>
      </c>
      <c r="AJ15" s="154"/>
      <c r="AK15" s="154"/>
      <c r="AL15" s="154"/>
      <c r="AM15" s="154"/>
      <c r="AN15" s="154"/>
      <c r="AO15" s="154"/>
      <c r="AP15" s="155"/>
      <c r="AQ15" s="7"/>
    </row>
    <row r="16" spans="1:43" ht="13.5" thickBot="1">
      <c r="A16" s="87" t="s">
        <v>27</v>
      </c>
      <c r="B16" s="57" t="s">
        <v>28</v>
      </c>
      <c r="C16" s="62" t="s">
        <v>29</v>
      </c>
      <c r="D16" s="62" t="s">
        <v>30</v>
      </c>
      <c r="E16" s="134">
        <v>0.85</v>
      </c>
      <c r="F16" s="53"/>
      <c r="G16" s="84"/>
      <c r="H16" s="101"/>
      <c r="I16" s="82">
        <f>E15*11.8*(E17+1.033)/((E18+273)*1000)</f>
        <v>0</v>
      </c>
      <c r="J16" s="3" t="s">
        <v>30</v>
      </c>
      <c r="K16" s="1"/>
      <c r="L16" s="1"/>
      <c r="M16" s="1"/>
      <c r="N16" s="1"/>
      <c r="O16" s="1"/>
      <c r="P16" s="1"/>
      <c r="Q16" s="1"/>
      <c r="R16" s="1"/>
      <c r="T16" s="31" t="s">
        <v>31</v>
      </c>
      <c r="U16" s="21" t="s">
        <v>32</v>
      </c>
      <c r="V16" s="20"/>
      <c r="W16" s="161"/>
      <c r="X16" s="162"/>
      <c r="Y16" s="165" t="s">
        <v>34</v>
      </c>
      <c r="Z16" s="157"/>
      <c r="AA16" s="157"/>
      <c r="AB16" s="157"/>
      <c r="AC16" s="166"/>
      <c r="AD16" s="156" t="s">
        <v>35</v>
      </c>
      <c r="AE16" s="157"/>
      <c r="AF16" s="157"/>
      <c r="AG16" s="157"/>
      <c r="AH16" s="166"/>
      <c r="AI16" s="156"/>
      <c r="AJ16" s="157"/>
      <c r="AK16" s="157"/>
      <c r="AL16" s="157"/>
      <c r="AM16" s="157"/>
      <c r="AN16" s="157"/>
      <c r="AO16" s="157"/>
      <c r="AP16" s="158"/>
      <c r="AQ16" s="7"/>
    </row>
    <row r="17" spans="1:43" ht="13.5" thickTop="1">
      <c r="A17" s="87" t="s">
        <v>18</v>
      </c>
      <c r="B17" s="57" t="s">
        <v>37</v>
      </c>
      <c r="C17" s="62" t="s">
        <v>38</v>
      </c>
      <c r="D17" s="62" t="s">
        <v>39</v>
      </c>
      <c r="E17" s="134">
        <v>1</v>
      </c>
      <c r="F17" s="53"/>
      <c r="G17" s="84"/>
      <c r="H17" s="101"/>
      <c r="I17" s="3">
        <f>IF(E15&lt;&gt;0,I16,E16)</f>
        <v>0.85</v>
      </c>
      <c r="J17" s="3" t="s">
        <v>124</v>
      </c>
      <c r="K17" s="1"/>
      <c r="L17" s="1"/>
      <c r="M17" s="1"/>
      <c r="N17" s="1"/>
      <c r="O17" s="1"/>
      <c r="P17" s="1"/>
      <c r="Q17" s="1"/>
      <c r="R17" s="1"/>
      <c r="T17" s="31" t="s">
        <v>40</v>
      </c>
      <c r="U17" s="13"/>
      <c r="V17" s="20" t="s">
        <v>41</v>
      </c>
      <c r="W17" s="18"/>
      <c r="X17" s="96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32"/>
      <c r="AQ17" s="7"/>
    </row>
    <row r="18" spans="1:43" ht="12.75">
      <c r="A18" s="87" t="s">
        <v>11</v>
      </c>
      <c r="B18" s="63" t="s">
        <v>42</v>
      </c>
      <c r="C18" s="65" t="s">
        <v>43</v>
      </c>
      <c r="D18" s="65" t="s">
        <v>44</v>
      </c>
      <c r="E18" s="135">
        <v>80</v>
      </c>
      <c r="F18" s="53" t="s">
        <v>45</v>
      </c>
      <c r="G18" s="84"/>
      <c r="H18" s="101"/>
      <c r="I18" s="1"/>
      <c r="J18" s="1"/>
      <c r="K18" s="1"/>
      <c r="L18" s="1"/>
      <c r="M18" s="1"/>
      <c r="N18" s="1"/>
      <c r="O18" s="1"/>
      <c r="P18" s="1"/>
      <c r="Q18" s="1"/>
      <c r="R18" s="1"/>
      <c r="T18" s="28"/>
      <c r="U18" s="13"/>
      <c r="V18" s="20" t="s">
        <v>46</v>
      </c>
      <c r="W18" s="20" t="s">
        <v>47</v>
      </c>
      <c r="X18" s="97" t="s">
        <v>48</v>
      </c>
      <c r="Y18" s="20" t="s">
        <v>49</v>
      </c>
      <c r="Z18" s="20" t="s">
        <v>50</v>
      </c>
      <c r="AA18" s="20">
        <v>19</v>
      </c>
      <c r="AB18" s="20" t="s">
        <v>51</v>
      </c>
      <c r="AC18" s="20">
        <v>21</v>
      </c>
      <c r="AD18" s="20" t="s">
        <v>49</v>
      </c>
      <c r="AE18" s="20" t="s">
        <v>52</v>
      </c>
      <c r="AF18" s="20">
        <v>20</v>
      </c>
      <c r="AG18" s="20">
        <v>21</v>
      </c>
      <c r="AH18" s="20">
        <v>24</v>
      </c>
      <c r="AI18" s="20" t="s">
        <v>53</v>
      </c>
      <c r="AJ18" s="20">
        <v>8</v>
      </c>
      <c r="AK18" s="20">
        <v>15</v>
      </c>
      <c r="AL18" s="20">
        <v>16</v>
      </c>
      <c r="AM18" s="20">
        <v>17</v>
      </c>
      <c r="AN18" s="20" t="s">
        <v>54</v>
      </c>
      <c r="AO18" s="20">
        <v>23</v>
      </c>
      <c r="AP18" s="33">
        <v>21</v>
      </c>
      <c r="AQ18" s="7"/>
    </row>
    <row r="19" spans="1:43" ht="12.75">
      <c r="A19" s="87" t="s">
        <v>55</v>
      </c>
      <c r="B19" s="57" t="s">
        <v>56</v>
      </c>
      <c r="C19" s="62" t="s">
        <v>57</v>
      </c>
      <c r="D19" s="62" t="s">
        <v>44</v>
      </c>
      <c r="E19" s="134">
        <v>40</v>
      </c>
      <c r="F19" s="53" t="s">
        <v>58</v>
      </c>
      <c r="G19" s="84"/>
      <c r="H19" s="101"/>
      <c r="I19" s="1"/>
      <c r="J19" s="1"/>
      <c r="K19" s="1"/>
      <c r="L19" s="1"/>
      <c r="M19" s="1"/>
      <c r="N19" s="1"/>
      <c r="O19" s="1"/>
      <c r="P19" s="1"/>
      <c r="Q19" s="1"/>
      <c r="R19" s="1"/>
      <c r="T19" s="34"/>
      <c r="U19" s="14"/>
      <c r="V19" s="22" t="s">
        <v>59</v>
      </c>
      <c r="W19" s="22" t="s">
        <v>60</v>
      </c>
      <c r="X19" s="98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35"/>
      <c r="AQ19" s="8"/>
    </row>
    <row r="20" spans="1:43" ht="12.75">
      <c r="A20" s="88" t="s">
        <v>8</v>
      </c>
      <c r="B20" s="57" t="s">
        <v>61</v>
      </c>
      <c r="C20" s="62" t="s">
        <v>2</v>
      </c>
      <c r="D20" s="62" t="s">
        <v>62</v>
      </c>
      <c r="E20" s="134">
        <v>0.509</v>
      </c>
      <c r="F20" s="66" t="s">
        <v>63</v>
      </c>
      <c r="G20" s="119">
        <f>I13</f>
        <v>0.5086306999737116</v>
      </c>
      <c r="H20" s="100"/>
      <c r="I20" s="1" t="s">
        <v>64</v>
      </c>
      <c r="J20" s="1"/>
      <c r="K20" s="1"/>
      <c r="L20" s="1"/>
      <c r="M20" s="1"/>
      <c r="N20" s="1"/>
      <c r="O20" s="1"/>
      <c r="P20" s="1"/>
      <c r="Q20" s="1"/>
      <c r="R20" s="1"/>
      <c r="T20" s="36">
        <v>1</v>
      </c>
      <c r="U20" s="17" t="s">
        <v>65</v>
      </c>
      <c r="V20" s="18"/>
      <c r="W20" s="18">
        <v>120</v>
      </c>
      <c r="X20" s="94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37"/>
      <c r="AQ20" s="5"/>
    </row>
    <row r="21" spans="1:43" ht="12.75">
      <c r="A21" s="90"/>
      <c r="B21" s="55" t="s">
        <v>66</v>
      </c>
      <c r="C21" s="55"/>
      <c r="D21" s="62"/>
      <c r="E21" s="58"/>
      <c r="F21" s="67"/>
      <c r="G21" s="91"/>
      <c r="H21" s="101"/>
      <c r="I21" s="1">
        <v>390</v>
      </c>
      <c r="J21" s="1"/>
      <c r="K21" s="1">
        <f>IF(AND(E11="HG",E22="AG"),I21,L21)</f>
        <v>200</v>
      </c>
      <c r="L21" s="1">
        <f>IF(AND(E11="HL",E22="AG"),I22,M21)</f>
        <v>200</v>
      </c>
      <c r="M21" s="1" t="b">
        <f>IF(AND(E11="VA",E22="AG"),I23,N21)</f>
        <v>0</v>
      </c>
      <c r="N21" s="1" t="b">
        <f>IF(AND(E11="HG",E22="VP"),I21,O21)</f>
        <v>0</v>
      </c>
      <c r="O21" s="1" t="b">
        <f>IF(AND(E11="HL",E22="VP"),I22,P21)</f>
        <v>0</v>
      </c>
      <c r="P21" s="1" t="b">
        <f>IF(AND(E11="AG",E22="AG"),I24)</f>
        <v>0</v>
      </c>
      <c r="Q21" s="1"/>
      <c r="R21" s="1"/>
      <c r="T21" s="31">
        <v>2</v>
      </c>
      <c r="U21" s="19" t="s">
        <v>67</v>
      </c>
      <c r="V21" s="20"/>
      <c r="W21" s="20">
        <v>440</v>
      </c>
      <c r="X21" s="97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38"/>
      <c r="AQ21" s="5"/>
    </row>
    <row r="22" spans="1:43" ht="12.75">
      <c r="A22" s="86" t="s">
        <v>5</v>
      </c>
      <c r="B22" s="53" t="s">
        <v>12</v>
      </c>
      <c r="C22" s="53"/>
      <c r="D22" s="68"/>
      <c r="E22" s="134" t="s">
        <v>13</v>
      </c>
      <c r="F22" s="53"/>
      <c r="G22" s="84"/>
      <c r="H22" s="101"/>
      <c r="I22" s="1">
        <v>200</v>
      </c>
      <c r="J22" s="1"/>
      <c r="K22" s="1"/>
      <c r="L22" s="1"/>
      <c r="M22" s="1"/>
      <c r="N22" s="1"/>
      <c r="O22" s="1"/>
      <c r="P22" s="1"/>
      <c r="Q22" s="1"/>
      <c r="R22" s="1"/>
      <c r="T22" s="31">
        <v>3</v>
      </c>
      <c r="U22" s="19" t="s">
        <v>68</v>
      </c>
      <c r="V22" s="20">
        <v>1000</v>
      </c>
      <c r="W22" s="20">
        <v>465</v>
      </c>
      <c r="X22" s="97">
        <v>440</v>
      </c>
      <c r="Y22" s="20">
        <v>440</v>
      </c>
      <c r="Z22" s="20">
        <v>425</v>
      </c>
      <c r="AA22" s="20">
        <v>425</v>
      </c>
      <c r="AB22" s="20">
        <v>425</v>
      </c>
      <c r="AC22" s="20">
        <v>390</v>
      </c>
      <c r="AD22" s="20">
        <v>540</v>
      </c>
      <c r="AE22" s="20">
        <v>540</v>
      </c>
      <c r="AF22" s="20">
        <v>465</v>
      </c>
      <c r="AG22" s="20">
        <v>440</v>
      </c>
      <c r="AH22" s="20">
        <v>175</v>
      </c>
      <c r="AI22" s="20"/>
      <c r="AJ22" s="20"/>
      <c r="AK22" s="20"/>
      <c r="AL22" s="20"/>
      <c r="AM22" s="20"/>
      <c r="AN22" s="20"/>
      <c r="AO22" s="20"/>
      <c r="AP22" s="38"/>
      <c r="AQ22" s="5"/>
    </row>
    <row r="23" spans="1:43" ht="12.75">
      <c r="A23" s="87" t="s">
        <v>8</v>
      </c>
      <c r="B23" s="57" t="s">
        <v>69</v>
      </c>
      <c r="C23" s="62" t="s">
        <v>70</v>
      </c>
      <c r="D23" s="69" t="s">
        <v>44</v>
      </c>
      <c r="E23" s="134">
        <v>20</v>
      </c>
      <c r="F23" s="53"/>
      <c r="G23" s="84"/>
      <c r="H23" s="101"/>
      <c r="I23" s="1">
        <v>1000</v>
      </c>
      <c r="J23" s="1"/>
      <c r="K23" s="1"/>
      <c r="L23" s="1"/>
      <c r="M23" s="1"/>
      <c r="N23" s="1"/>
      <c r="O23" s="1"/>
      <c r="P23" s="1"/>
      <c r="Q23" s="1"/>
      <c r="R23" s="1"/>
      <c r="T23" s="39">
        <v>4</v>
      </c>
      <c r="U23" s="15" t="s">
        <v>71</v>
      </c>
      <c r="V23" s="22">
        <v>1000</v>
      </c>
      <c r="W23" s="22">
        <v>440</v>
      </c>
      <c r="X23" s="98">
        <v>390</v>
      </c>
      <c r="Y23" s="22">
        <v>425</v>
      </c>
      <c r="Z23" s="22">
        <v>390</v>
      </c>
      <c r="AA23" s="22">
        <v>390</v>
      </c>
      <c r="AB23" s="22">
        <v>365</v>
      </c>
      <c r="AC23" s="22">
        <v>365</v>
      </c>
      <c r="AD23" s="22">
        <v>510</v>
      </c>
      <c r="AE23" s="22">
        <v>510</v>
      </c>
      <c r="AF23" s="22">
        <v>440</v>
      </c>
      <c r="AG23" s="22">
        <v>425</v>
      </c>
      <c r="AH23" s="22">
        <v>175</v>
      </c>
      <c r="AI23" s="22"/>
      <c r="AJ23" s="22"/>
      <c r="AK23" s="22"/>
      <c r="AL23" s="22"/>
      <c r="AM23" s="22"/>
      <c r="AN23" s="22"/>
      <c r="AO23" s="22"/>
      <c r="AP23" s="40"/>
      <c r="AQ23" s="5"/>
    </row>
    <row r="24" spans="1:43" ht="12.75">
      <c r="A24" s="87" t="s">
        <v>11</v>
      </c>
      <c r="B24" s="57" t="s">
        <v>28</v>
      </c>
      <c r="C24" s="62" t="s">
        <v>72</v>
      </c>
      <c r="D24" s="69" t="s">
        <v>30</v>
      </c>
      <c r="E24" s="134">
        <v>1</v>
      </c>
      <c r="F24" s="53"/>
      <c r="G24" s="84"/>
      <c r="H24" s="101"/>
      <c r="I24" s="1">
        <v>545</v>
      </c>
      <c r="J24" s="1"/>
      <c r="K24" s="1"/>
      <c r="L24" s="1"/>
      <c r="M24" s="1"/>
      <c r="N24" s="1"/>
      <c r="O24" s="1"/>
      <c r="P24" s="1"/>
      <c r="Q24" s="1"/>
      <c r="R24" s="1"/>
      <c r="T24" s="36">
        <v>5</v>
      </c>
      <c r="U24" s="17" t="s">
        <v>73</v>
      </c>
      <c r="V24" s="18">
        <v>1000</v>
      </c>
      <c r="W24" s="18">
        <v>465</v>
      </c>
      <c r="X24" s="94">
        <v>425</v>
      </c>
      <c r="Y24" s="18">
        <v>440</v>
      </c>
      <c r="Z24" s="18">
        <v>425</v>
      </c>
      <c r="AA24" s="18">
        <v>390</v>
      </c>
      <c r="AB24" s="18">
        <v>390</v>
      </c>
      <c r="AC24" s="18">
        <v>390</v>
      </c>
      <c r="AD24" s="18">
        <v>510</v>
      </c>
      <c r="AE24" s="18">
        <v>510</v>
      </c>
      <c r="AF24" s="18">
        <v>440</v>
      </c>
      <c r="AG24" s="18">
        <v>425</v>
      </c>
      <c r="AH24" s="18">
        <v>175</v>
      </c>
      <c r="AI24" s="18"/>
      <c r="AJ24" s="18"/>
      <c r="AK24" s="18"/>
      <c r="AL24" s="18"/>
      <c r="AM24" s="18"/>
      <c r="AN24" s="18"/>
      <c r="AO24" s="18"/>
      <c r="AP24" s="37"/>
      <c r="AQ24" s="5"/>
    </row>
    <row r="25" spans="1:43" ht="12.75">
      <c r="A25" s="87" t="s">
        <v>15</v>
      </c>
      <c r="B25" s="57" t="s">
        <v>74</v>
      </c>
      <c r="C25" s="62" t="s">
        <v>75</v>
      </c>
      <c r="D25" s="69" t="s">
        <v>39</v>
      </c>
      <c r="E25" s="134">
        <v>4</v>
      </c>
      <c r="F25" s="53"/>
      <c r="G25" s="84"/>
      <c r="H25" s="101"/>
      <c r="I25" s="1"/>
      <c r="J25" s="1"/>
      <c r="K25" s="1"/>
      <c r="L25" s="1"/>
      <c r="M25" s="1"/>
      <c r="N25" s="1"/>
      <c r="O25" s="1"/>
      <c r="P25" s="1"/>
      <c r="Q25" s="1"/>
      <c r="R25" s="1"/>
      <c r="T25" s="31">
        <v>6</v>
      </c>
      <c r="U25" s="19" t="s">
        <v>76</v>
      </c>
      <c r="V25" s="20">
        <v>1000</v>
      </c>
      <c r="W25" s="20">
        <v>390</v>
      </c>
      <c r="X25" s="97">
        <v>365</v>
      </c>
      <c r="Y25" s="20">
        <v>425</v>
      </c>
      <c r="Z25" s="20">
        <v>390</v>
      </c>
      <c r="AA25" s="20">
        <v>365</v>
      </c>
      <c r="AB25" s="20">
        <v>340</v>
      </c>
      <c r="AC25" s="20">
        <v>340</v>
      </c>
      <c r="AD25" s="20">
        <v>590</v>
      </c>
      <c r="AE25" s="20">
        <v>465</v>
      </c>
      <c r="AF25" s="20">
        <v>390</v>
      </c>
      <c r="AG25" s="20">
        <v>365</v>
      </c>
      <c r="AH25" s="20">
        <v>175</v>
      </c>
      <c r="AI25" s="20"/>
      <c r="AJ25" s="20"/>
      <c r="AK25" s="20"/>
      <c r="AL25" s="20"/>
      <c r="AM25" s="20"/>
      <c r="AN25" s="20"/>
      <c r="AO25" s="20"/>
      <c r="AP25" s="38"/>
      <c r="AQ25" s="5"/>
    </row>
    <row r="26" spans="1:43" ht="12.75">
      <c r="A26" s="88" t="s">
        <v>18</v>
      </c>
      <c r="B26" s="57" t="s">
        <v>77</v>
      </c>
      <c r="C26" s="55"/>
      <c r="D26" s="69" t="s">
        <v>17</v>
      </c>
      <c r="E26" s="134">
        <v>8</v>
      </c>
      <c r="F26" s="56"/>
      <c r="G26" s="92"/>
      <c r="H26" s="101"/>
      <c r="I26" s="1"/>
      <c r="J26" s="1"/>
      <c r="K26" s="1"/>
      <c r="L26" s="1"/>
      <c r="M26" s="1"/>
      <c r="N26" s="1"/>
      <c r="O26" s="1"/>
      <c r="P26" s="1"/>
      <c r="Q26" s="1"/>
      <c r="R26" s="1"/>
      <c r="T26" s="31">
        <v>7</v>
      </c>
      <c r="U26" s="19" t="s">
        <v>78</v>
      </c>
      <c r="V26" s="20">
        <v>900</v>
      </c>
      <c r="W26" s="20">
        <v>365</v>
      </c>
      <c r="X26" s="97">
        <v>340</v>
      </c>
      <c r="Y26" s="20">
        <v>390</v>
      </c>
      <c r="Z26" s="20">
        <v>365</v>
      </c>
      <c r="AA26" s="20">
        <v>340</v>
      </c>
      <c r="AB26" s="20">
        <v>340</v>
      </c>
      <c r="AC26" s="20">
        <v>325</v>
      </c>
      <c r="AD26" s="20">
        <v>465</v>
      </c>
      <c r="AE26" s="20">
        <v>440</v>
      </c>
      <c r="AF26" s="20">
        <v>390</v>
      </c>
      <c r="AG26" s="20">
        <v>340</v>
      </c>
      <c r="AH26" s="20">
        <v>175</v>
      </c>
      <c r="AI26" s="20"/>
      <c r="AJ26" s="20"/>
      <c r="AK26" s="20"/>
      <c r="AL26" s="20"/>
      <c r="AM26" s="20"/>
      <c r="AN26" s="20"/>
      <c r="AO26" s="20"/>
      <c r="AP26" s="38"/>
      <c r="AQ26" s="5"/>
    </row>
    <row r="27" spans="1:43" ht="12.75">
      <c r="A27" s="83"/>
      <c r="B27" s="53"/>
      <c r="C27" s="53"/>
      <c r="D27" s="53"/>
      <c r="E27" s="53"/>
      <c r="F27" s="53"/>
      <c r="G27" s="84"/>
      <c r="H27" s="101"/>
      <c r="I27" s="1"/>
      <c r="J27" s="1"/>
      <c r="K27" s="1"/>
      <c r="L27" s="1"/>
      <c r="M27" s="1"/>
      <c r="N27" s="1"/>
      <c r="O27" s="1"/>
      <c r="P27" s="1"/>
      <c r="Q27" s="1"/>
      <c r="R27" s="1"/>
      <c r="T27" s="39">
        <v>8</v>
      </c>
      <c r="U27" s="15" t="s">
        <v>79</v>
      </c>
      <c r="V27" s="22">
        <v>800</v>
      </c>
      <c r="W27" s="22"/>
      <c r="X27" s="98">
        <v>290</v>
      </c>
      <c r="Y27" s="22">
        <v>365</v>
      </c>
      <c r="Z27" s="22">
        <v>325</v>
      </c>
      <c r="AA27" s="22">
        <v>290</v>
      </c>
      <c r="AB27" s="22">
        <v>290</v>
      </c>
      <c r="AC27" s="22">
        <v>275</v>
      </c>
      <c r="AD27" s="22"/>
      <c r="AE27" s="22">
        <v>290</v>
      </c>
      <c r="AF27" s="22">
        <v>245</v>
      </c>
      <c r="AG27" s="22"/>
      <c r="AH27" s="22">
        <v>175</v>
      </c>
      <c r="AI27" s="22">
        <v>425</v>
      </c>
      <c r="AJ27" s="22">
        <v>365</v>
      </c>
      <c r="AK27" s="22">
        <v>390</v>
      </c>
      <c r="AL27" s="22">
        <v>340</v>
      </c>
      <c r="AM27" s="22">
        <v>225</v>
      </c>
      <c r="AN27" s="22">
        <v>200</v>
      </c>
      <c r="AO27" s="22">
        <v>100</v>
      </c>
      <c r="AP27" s="40">
        <v>120</v>
      </c>
      <c r="AQ27" s="5"/>
    </row>
    <row r="28" spans="1:43" ht="12.75">
      <c r="A28" s="83"/>
      <c r="B28" s="176" t="s">
        <v>80</v>
      </c>
      <c r="C28" s="177"/>
      <c r="D28" s="177"/>
      <c r="E28" s="178"/>
      <c r="F28" s="53"/>
      <c r="G28" s="84"/>
      <c r="H28" s="101"/>
      <c r="I28" s="1"/>
      <c r="J28" s="1"/>
      <c r="K28" s="1"/>
      <c r="L28" s="1"/>
      <c r="M28" s="1"/>
      <c r="N28" s="1"/>
      <c r="O28" s="1"/>
      <c r="P28" s="1"/>
      <c r="Q28" s="1"/>
      <c r="R28" s="1"/>
      <c r="T28" s="36">
        <v>9</v>
      </c>
      <c r="U28" s="17" t="s">
        <v>81</v>
      </c>
      <c r="V28" s="18">
        <v>1000</v>
      </c>
      <c r="W28" s="18">
        <v>425</v>
      </c>
      <c r="X28" s="94">
        <v>390</v>
      </c>
      <c r="Y28" s="18">
        <v>425</v>
      </c>
      <c r="Z28" s="18">
        <v>390</v>
      </c>
      <c r="AA28" s="18">
        <v>365</v>
      </c>
      <c r="AB28" s="18">
        <v>365</v>
      </c>
      <c r="AC28" s="18">
        <v>365</v>
      </c>
      <c r="AD28" s="18">
        <v>510</v>
      </c>
      <c r="AE28" s="18">
        <v>510</v>
      </c>
      <c r="AF28" s="18">
        <v>440</v>
      </c>
      <c r="AG28" s="18">
        <v>425</v>
      </c>
      <c r="AH28" s="18">
        <v>175</v>
      </c>
      <c r="AI28" s="18"/>
      <c r="AJ28" s="18"/>
      <c r="AK28" s="18"/>
      <c r="AL28" s="18"/>
      <c r="AM28" s="18"/>
      <c r="AN28" s="18"/>
      <c r="AO28" s="18"/>
      <c r="AP28" s="37"/>
      <c r="AQ28" s="5"/>
    </row>
    <row r="29" spans="1:43" ht="12.75">
      <c r="A29" s="83"/>
      <c r="B29" s="57" t="s">
        <v>82</v>
      </c>
      <c r="C29" s="55"/>
      <c r="D29" s="55"/>
      <c r="E29" s="58"/>
      <c r="F29" s="53"/>
      <c r="G29" s="84"/>
      <c r="H29" s="101"/>
      <c r="I29" s="1"/>
      <c r="J29" s="1"/>
      <c r="K29" s="1"/>
      <c r="L29" s="1"/>
      <c r="M29" s="1"/>
      <c r="N29" s="1"/>
      <c r="O29" s="1"/>
      <c r="P29" s="1"/>
      <c r="Q29" s="1"/>
      <c r="R29" s="1"/>
      <c r="T29" s="31">
        <v>10</v>
      </c>
      <c r="U29" s="19" t="s">
        <v>83</v>
      </c>
      <c r="V29" s="20">
        <v>1000</v>
      </c>
      <c r="W29" s="20">
        <v>365</v>
      </c>
      <c r="X29" s="97">
        <v>340</v>
      </c>
      <c r="Y29" s="20">
        <v>390</v>
      </c>
      <c r="Z29" s="20">
        <v>365</v>
      </c>
      <c r="AA29" s="20">
        <v>340</v>
      </c>
      <c r="AB29" s="20">
        <v>340</v>
      </c>
      <c r="AC29" s="20">
        <v>325</v>
      </c>
      <c r="AD29" s="20">
        <v>440</v>
      </c>
      <c r="AE29" s="20">
        <v>440</v>
      </c>
      <c r="AF29" s="20">
        <v>365</v>
      </c>
      <c r="AG29" s="20">
        <v>340</v>
      </c>
      <c r="AH29" s="20">
        <v>175</v>
      </c>
      <c r="AI29" s="20"/>
      <c r="AJ29" s="20"/>
      <c r="AK29" s="20"/>
      <c r="AL29" s="20"/>
      <c r="AM29" s="20"/>
      <c r="AN29" s="20"/>
      <c r="AO29" s="20"/>
      <c r="AP29" s="38"/>
      <c r="AQ29" s="5"/>
    </row>
    <row r="30" spans="1:43" ht="12.75">
      <c r="A30" s="83"/>
      <c r="B30" s="70" t="s">
        <v>84</v>
      </c>
      <c r="C30" s="61">
        <f>I14</f>
        <v>0.509</v>
      </c>
      <c r="D30" s="53" t="s">
        <v>85</v>
      </c>
      <c r="E30" s="71"/>
      <c r="F30" s="53"/>
      <c r="G30" s="84"/>
      <c r="H30" s="101"/>
      <c r="I30" s="1"/>
      <c r="J30" s="1"/>
      <c r="K30" s="1"/>
      <c r="L30" s="1"/>
      <c r="M30" s="1"/>
      <c r="N30" s="1"/>
      <c r="O30" s="1"/>
      <c r="P30" s="1"/>
      <c r="Q30" s="1"/>
      <c r="R30" s="1"/>
      <c r="T30" s="31">
        <v>11</v>
      </c>
      <c r="U30" s="19" t="s">
        <v>86</v>
      </c>
      <c r="V30" s="20">
        <v>800</v>
      </c>
      <c r="W30" s="20"/>
      <c r="X30" s="97">
        <v>290</v>
      </c>
      <c r="Y30" s="20">
        <v>365</v>
      </c>
      <c r="Z30" s="20">
        <v>330</v>
      </c>
      <c r="AA30" s="20">
        <v>325</v>
      </c>
      <c r="AB30" s="20">
        <v>290</v>
      </c>
      <c r="AC30" s="20">
        <v>290</v>
      </c>
      <c r="AD30" s="20"/>
      <c r="AE30" s="20">
        <v>325</v>
      </c>
      <c r="AF30" s="20">
        <v>245</v>
      </c>
      <c r="AG30" s="20">
        <v>245</v>
      </c>
      <c r="AH30" s="20">
        <v>150</v>
      </c>
      <c r="AI30" s="20">
        <v>425</v>
      </c>
      <c r="AJ30" s="20">
        <v>365</v>
      </c>
      <c r="AK30" s="20">
        <v>390</v>
      </c>
      <c r="AL30" s="20">
        <v>340</v>
      </c>
      <c r="AM30" s="20">
        <v>225</v>
      </c>
      <c r="AN30" s="20">
        <v>200</v>
      </c>
      <c r="AO30" s="20">
        <v>100</v>
      </c>
      <c r="AP30" s="38">
        <v>120</v>
      </c>
      <c r="AQ30" s="5"/>
    </row>
    <row r="31" spans="1:43" ht="12.75">
      <c r="A31" s="83"/>
      <c r="B31" s="72" t="s">
        <v>87</v>
      </c>
      <c r="C31" s="73">
        <f>(E19-E18)*C30*E12*I17*60</f>
        <v>-519.18</v>
      </c>
      <c r="D31" s="56" t="s">
        <v>88</v>
      </c>
      <c r="E31" s="61">
        <f>IF(C31&lt;0,C31*(-1),C31)</f>
        <v>519.18</v>
      </c>
      <c r="F31" s="59" t="s">
        <v>89</v>
      </c>
      <c r="G31" s="91"/>
      <c r="H31" s="101"/>
      <c r="I31" s="1"/>
      <c r="J31" s="1"/>
      <c r="K31" s="1"/>
      <c r="L31" s="1"/>
      <c r="M31" s="1"/>
      <c r="N31" s="1"/>
      <c r="O31" s="1"/>
      <c r="P31" s="1"/>
      <c r="Q31" s="1"/>
      <c r="R31" s="1"/>
      <c r="T31" s="39">
        <v>12</v>
      </c>
      <c r="U31" s="15" t="s">
        <v>90</v>
      </c>
      <c r="V31" s="22"/>
      <c r="W31" s="22"/>
      <c r="X31" s="98">
        <v>275</v>
      </c>
      <c r="Y31" s="22">
        <v>340</v>
      </c>
      <c r="Z31" s="22">
        <v>325</v>
      </c>
      <c r="AA31" s="22">
        <v>290</v>
      </c>
      <c r="AB31" s="22">
        <v>275</v>
      </c>
      <c r="AC31" s="22">
        <v>275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40"/>
      <c r="AQ31" s="5"/>
    </row>
    <row r="32" spans="1:43" ht="12.75">
      <c r="A32" s="83"/>
      <c r="B32" s="57" t="s">
        <v>91</v>
      </c>
      <c r="C32" s="55"/>
      <c r="D32" s="74">
        <f>(E23-(C31/(L13*E26*E24*60)))</f>
        <v>21.081625</v>
      </c>
      <c r="E32" s="58"/>
      <c r="F32" s="72" t="s">
        <v>92</v>
      </c>
      <c r="G32" s="89">
        <f>L13</f>
        <v>1</v>
      </c>
      <c r="H32" s="100"/>
      <c r="I32" s="1"/>
      <c r="J32" s="1"/>
      <c r="K32" s="1"/>
      <c r="L32" s="1"/>
      <c r="M32" s="1"/>
      <c r="N32" s="1"/>
      <c r="O32" s="1"/>
      <c r="P32" s="1"/>
      <c r="Q32" s="1"/>
      <c r="R32" s="1"/>
      <c r="T32" s="36">
        <v>13</v>
      </c>
      <c r="U32" s="17" t="s">
        <v>93</v>
      </c>
      <c r="V32" s="18"/>
      <c r="W32" s="18">
        <v>340</v>
      </c>
      <c r="X32" s="94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>
        <v>465</v>
      </c>
      <c r="AJ32" s="18">
        <v>425</v>
      </c>
      <c r="AK32" s="18">
        <v>440</v>
      </c>
      <c r="AL32" s="18">
        <v>390</v>
      </c>
      <c r="AM32" s="18">
        <v>325</v>
      </c>
      <c r="AN32" s="18">
        <v>225</v>
      </c>
      <c r="AO32" s="18">
        <v>120</v>
      </c>
      <c r="AP32" s="37">
        <v>150</v>
      </c>
      <c r="AQ32" s="5"/>
    </row>
    <row r="33" spans="1:43" ht="13.5" thickBot="1">
      <c r="A33" s="93"/>
      <c r="B33" s="67" t="s">
        <v>94</v>
      </c>
      <c r="C33" s="67"/>
      <c r="D33" s="75" t="s">
        <v>95</v>
      </c>
      <c r="E33" s="67" t="s">
        <v>96</v>
      </c>
      <c r="F33" s="67"/>
      <c r="G33" s="91"/>
      <c r="H33" s="101"/>
      <c r="I33" s="1"/>
      <c r="J33" s="1"/>
      <c r="K33" s="1"/>
      <c r="L33" s="1"/>
      <c r="M33" s="1"/>
      <c r="N33" s="1"/>
      <c r="O33" s="1"/>
      <c r="P33" s="1"/>
      <c r="Q33" s="1"/>
      <c r="R33" s="1"/>
      <c r="T33" s="31">
        <v>14</v>
      </c>
      <c r="U33" s="19" t="s">
        <v>97</v>
      </c>
      <c r="V33" s="20"/>
      <c r="W33" s="20">
        <v>275</v>
      </c>
      <c r="X33" s="97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>
        <v>425</v>
      </c>
      <c r="AJ33" s="20">
        <v>365</v>
      </c>
      <c r="AK33" s="20">
        <v>390</v>
      </c>
      <c r="AL33" s="20">
        <v>340</v>
      </c>
      <c r="AM33" s="20">
        <v>225</v>
      </c>
      <c r="AN33" s="20">
        <v>200</v>
      </c>
      <c r="AO33" s="20">
        <v>100</v>
      </c>
      <c r="AP33" s="38">
        <v>120</v>
      </c>
      <c r="AQ33" s="5"/>
    </row>
    <row r="34" spans="1:43" ht="12.75">
      <c r="A34" s="83"/>
      <c r="B34" s="53" t="s">
        <v>98</v>
      </c>
      <c r="C34" s="53"/>
      <c r="D34" s="134">
        <v>200</v>
      </c>
      <c r="E34" s="53" t="s">
        <v>99</v>
      </c>
      <c r="F34" s="53"/>
      <c r="G34" s="84"/>
      <c r="H34" s="101"/>
      <c r="I34" s="1"/>
      <c r="J34" s="109"/>
      <c r="K34" s="110"/>
      <c r="L34" s="110"/>
      <c r="M34" s="110"/>
      <c r="N34" s="110"/>
      <c r="O34" s="110"/>
      <c r="P34" s="110"/>
      <c r="Q34" s="111"/>
      <c r="R34" s="1"/>
      <c r="T34" s="31">
        <v>15</v>
      </c>
      <c r="U34" s="19" t="s">
        <v>100</v>
      </c>
      <c r="V34" s="20">
        <v>1000</v>
      </c>
      <c r="W34" s="20">
        <v>340</v>
      </c>
      <c r="X34" s="97">
        <v>325</v>
      </c>
      <c r="Y34" s="20">
        <v>390</v>
      </c>
      <c r="Z34" s="20">
        <v>340</v>
      </c>
      <c r="AA34" s="20">
        <v>325</v>
      </c>
      <c r="AB34" s="20">
        <v>325</v>
      </c>
      <c r="AC34" s="20">
        <v>290</v>
      </c>
      <c r="AD34" s="20">
        <v>390</v>
      </c>
      <c r="AE34" s="20">
        <v>365</v>
      </c>
      <c r="AF34" s="20">
        <v>290</v>
      </c>
      <c r="AG34" s="20">
        <v>225</v>
      </c>
      <c r="AH34" s="20">
        <v>175</v>
      </c>
      <c r="AI34" s="20"/>
      <c r="AJ34" s="20"/>
      <c r="AK34" s="20"/>
      <c r="AL34" s="20"/>
      <c r="AM34" s="20"/>
      <c r="AN34" s="20"/>
      <c r="AO34" s="20"/>
      <c r="AP34" s="38"/>
      <c r="AQ34" s="5"/>
    </row>
    <row r="35" spans="1:43" ht="12.75">
      <c r="A35" s="83"/>
      <c r="B35" s="53" t="s">
        <v>101</v>
      </c>
      <c r="C35" s="53"/>
      <c r="D35" s="68">
        <f>K21</f>
        <v>200</v>
      </c>
      <c r="E35" s="181" t="s">
        <v>102</v>
      </c>
      <c r="F35" s="181"/>
      <c r="G35" s="182"/>
      <c r="H35" s="103"/>
      <c r="I35" s="1"/>
      <c r="J35" s="112"/>
      <c r="K35" s="80" t="s">
        <v>126</v>
      </c>
      <c r="L35" s="80"/>
      <c r="M35" s="80"/>
      <c r="N35" s="80"/>
      <c r="O35" s="80"/>
      <c r="P35" s="80"/>
      <c r="Q35" s="113"/>
      <c r="R35" s="1"/>
      <c r="T35" s="39">
        <v>16</v>
      </c>
      <c r="U35" s="15" t="s">
        <v>103</v>
      </c>
      <c r="V35" s="22">
        <v>800</v>
      </c>
      <c r="W35" s="22">
        <v>325</v>
      </c>
      <c r="X35" s="98">
        <v>290</v>
      </c>
      <c r="Y35" s="22">
        <v>365</v>
      </c>
      <c r="Z35" s="22">
        <v>325</v>
      </c>
      <c r="AA35" s="22">
        <v>290</v>
      </c>
      <c r="AB35" s="22">
        <v>275</v>
      </c>
      <c r="AC35" s="22">
        <v>275</v>
      </c>
      <c r="AD35" s="22"/>
      <c r="AE35" s="22">
        <v>275</v>
      </c>
      <c r="AF35" s="22">
        <v>225</v>
      </c>
      <c r="AG35" s="22">
        <v>225</v>
      </c>
      <c r="AH35" s="22">
        <v>150</v>
      </c>
      <c r="AI35" s="22">
        <v>390</v>
      </c>
      <c r="AJ35" s="22">
        <v>340</v>
      </c>
      <c r="AK35" s="22">
        <v>365</v>
      </c>
      <c r="AL35" s="22">
        <v>325</v>
      </c>
      <c r="AM35" s="22">
        <v>245</v>
      </c>
      <c r="AN35" s="22">
        <v>175</v>
      </c>
      <c r="AO35" s="22">
        <v>100</v>
      </c>
      <c r="AP35" s="40">
        <v>120</v>
      </c>
      <c r="AQ35" s="5"/>
    </row>
    <row r="36" spans="1:43" ht="12.75">
      <c r="A36" s="85"/>
      <c r="B36" s="56"/>
      <c r="C36" s="56"/>
      <c r="D36" s="56"/>
      <c r="E36" s="183" t="s">
        <v>104</v>
      </c>
      <c r="F36" s="183"/>
      <c r="G36" s="184"/>
      <c r="H36" s="103"/>
      <c r="I36" s="1"/>
      <c r="J36" s="112"/>
      <c r="K36" s="80"/>
      <c r="L36" s="80"/>
      <c r="M36" s="80"/>
      <c r="N36" s="80"/>
      <c r="O36" s="80"/>
      <c r="P36" s="80"/>
      <c r="Q36" s="113"/>
      <c r="R36" s="1"/>
      <c r="T36" s="36">
        <v>17</v>
      </c>
      <c r="U36" s="17" t="s">
        <v>105</v>
      </c>
      <c r="V36" s="18">
        <v>600</v>
      </c>
      <c r="W36" s="18">
        <v>245</v>
      </c>
      <c r="X36" s="94">
        <v>245</v>
      </c>
      <c r="Y36" s="18">
        <v>340</v>
      </c>
      <c r="Z36" s="18">
        <v>290</v>
      </c>
      <c r="AA36" s="18">
        <v>275</v>
      </c>
      <c r="AB36" s="18">
        <v>275</v>
      </c>
      <c r="AC36" s="18">
        <v>245</v>
      </c>
      <c r="AD36" s="18"/>
      <c r="AE36" s="18"/>
      <c r="AF36" s="18">
        <v>225</v>
      </c>
      <c r="AG36" s="18">
        <v>200</v>
      </c>
      <c r="AH36" s="18">
        <v>120</v>
      </c>
      <c r="AI36" s="18">
        <v>365</v>
      </c>
      <c r="AJ36" s="18">
        <v>325</v>
      </c>
      <c r="AK36" s="18">
        <v>340</v>
      </c>
      <c r="AL36" s="18">
        <v>290</v>
      </c>
      <c r="AM36" s="18">
        <v>245</v>
      </c>
      <c r="AN36" s="18">
        <v>175</v>
      </c>
      <c r="AO36" s="18">
        <v>100</v>
      </c>
      <c r="AP36" s="37">
        <v>120</v>
      </c>
      <c r="AQ36" s="5"/>
    </row>
    <row r="37" spans="1:43" ht="12.75">
      <c r="A37" s="83"/>
      <c r="B37" s="53" t="s">
        <v>106</v>
      </c>
      <c r="C37" s="68"/>
      <c r="D37" s="76">
        <f>((Tme-Tss)-(Tms-Tse))/LN((Tme-Tss)/(Tms-Tse))</f>
        <v>36.02149943546236</v>
      </c>
      <c r="E37" s="53" t="s">
        <v>44</v>
      </c>
      <c r="F37" s="53"/>
      <c r="G37" s="84"/>
      <c r="H37" s="101"/>
      <c r="I37" s="1"/>
      <c r="J37" s="112"/>
      <c r="K37" s="80"/>
      <c r="L37" s="80"/>
      <c r="M37" s="80"/>
      <c r="N37" s="80"/>
      <c r="O37" s="80"/>
      <c r="P37" s="80"/>
      <c r="Q37" s="113"/>
      <c r="R37" s="1"/>
      <c r="T37" s="31">
        <v>18</v>
      </c>
      <c r="U37" s="19" t="s">
        <v>107</v>
      </c>
      <c r="V37" s="20">
        <v>465</v>
      </c>
      <c r="W37" s="20"/>
      <c r="X37" s="97">
        <v>300</v>
      </c>
      <c r="Y37" s="20">
        <v>365</v>
      </c>
      <c r="Z37" s="20">
        <v>325</v>
      </c>
      <c r="AA37" s="20">
        <v>290</v>
      </c>
      <c r="AB37" s="20">
        <v>290</v>
      </c>
      <c r="AC37" s="20">
        <v>275</v>
      </c>
      <c r="AD37" s="20">
        <v>325</v>
      </c>
      <c r="AE37" s="20">
        <v>290</v>
      </c>
      <c r="AF37" s="20">
        <v>245</v>
      </c>
      <c r="AG37" s="20">
        <v>225</v>
      </c>
      <c r="AH37" s="20">
        <v>150</v>
      </c>
      <c r="AI37" s="20"/>
      <c r="AJ37" s="20"/>
      <c r="AK37" s="20"/>
      <c r="AL37" s="20"/>
      <c r="AM37" s="20"/>
      <c r="AN37" s="20"/>
      <c r="AO37" s="20"/>
      <c r="AP37" s="38"/>
      <c r="AQ37" s="5"/>
    </row>
    <row r="38" spans="1:43" ht="12.75">
      <c r="A38" s="83"/>
      <c r="B38" s="179" t="s">
        <v>108</v>
      </c>
      <c r="C38" s="180"/>
      <c r="D38" s="77">
        <f>Q/(D34*D37)</f>
        <v>0.07206529546752832</v>
      </c>
      <c r="E38" s="58" t="s">
        <v>109</v>
      </c>
      <c r="F38" s="53"/>
      <c r="G38" s="84"/>
      <c r="H38" s="101"/>
      <c r="I38" s="1"/>
      <c r="J38" s="112"/>
      <c r="K38" s="80"/>
      <c r="L38" s="80"/>
      <c r="M38" s="80"/>
      <c r="N38" s="80"/>
      <c r="O38" s="80"/>
      <c r="P38" s="80"/>
      <c r="Q38" s="113"/>
      <c r="R38" s="1"/>
      <c r="T38" s="31">
        <v>19</v>
      </c>
      <c r="U38" s="19" t="s">
        <v>110</v>
      </c>
      <c r="V38" s="20">
        <v>340</v>
      </c>
      <c r="W38" s="20"/>
      <c r="X38" s="97">
        <v>245</v>
      </c>
      <c r="Y38" s="20">
        <v>340</v>
      </c>
      <c r="Z38" s="20">
        <v>290</v>
      </c>
      <c r="AA38" s="20">
        <v>275</v>
      </c>
      <c r="AB38" s="20">
        <v>225</v>
      </c>
      <c r="AC38" s="20">
        <v>245</v>
      </c>
      <c r="AD38" s="20"/>
      <c r="AE38" s="20">
        <v>275</v>
      </c>
      <c r="AF38" s="20">
        <v>225</v>
      </c>
      <c r="AG38" s="20">
        <v>200</v>
      </c>
      <c r="AH38" s="20">
        <v>120</v>
      </c>
      <c r="AI38" s="20"/>
      <c r="AJ38" s="20"/>
      <c r="AK38" s="20"/>
      <c r="AL38" s="20"/>
      <c r="AM38" s="20"/>
      <c r="AN38" s="20"/>
      <c r="AO38" s="20"/>
      <c r="AP38" s="38"/>
      <c r="AQ38" s="5"/>
    </row>
    <row r="39" spans="1:43" ht="12.75">
      <c r="A39" s="83"/>
      <c r="B39" s="53"/>
      <c r="C39" s="53"/>
      <c r="D39" s="53"/>
      <c r="E39" s="53"/>
      <c r="F39" s="53"/>
      <c r="G39" s="84"/>
      <c r="H39" s="101"/>
      <c r="I39" s="1"/>
      <c r="J39" s="112"/>
      <c r="K39" s="191" t="s">
        <v>132</v>
      </c>
      <c r="L39" s="192"/>
      <c r="M39" s="105" t="s">
        <v>130</v>
      </c>
      <c r="N39" s="105" t="s">
        <v>131</v>
      </c>
      <c r="O39" s="80"/>
      <c r="P39" s="80"/>
      <c r="Q39" s="113"/>
      <c r="R39" s="1"/>
      <c r="T39" s="39">
        <v>20</v>
      </c>
      <c r="U39" s="15" t="s">
        <v>111</v>
      </c>
      <c r="V39" s="22">
        <v>200</v>
      </c>
      <c r="W39" s="22">
        <v>225</v>
      </c>
      <c r="X39" s="98">
        <v>225</v>
      </c>
      <c r="Y39" s="22">
        <v>340</v>
      </c>
      <c r="Z39" s="22">
        <v>290</v>
      </c>
      <c r="AA39" s="22">
        <v>275</v>
      </c>
      <c r="AB39" s="22">
        <v>245</v>
      </c>
      <c r="AC39" s="22">
        <v>245</v>
      </c>
      <c r="AD39" s="22"/>
      <c r="AE39" s="22"/>
      <c r="AF39" s="22">
        <v>200</v>
      </c>
      <c r="AG39" s="22">
        <v>200</v>
      </c>
      <c r="AH39" s="22">
        <v>120</v>
      </c>
      <c r="AI39" s="22">
        <v>340</v>
      </c>
      <c r="AJ39" s="22">
        <v>325</v>
      </c>
      <c r="AK39" s="22">
        <v>340</v>
      </c>
      <c r="AL39" s="22">
        <v>290</v>
      </c>
      <c r="AM39" s="22">
        <v>225</v>
      </c>
      <c r="AN39" s="22">
        <v>150</v>
      </c>
      <c r="AO39" s="22">
        <v>100</v>
      </c>
      <c r="AP39" s="40">
        <v>100</v>
      </c>
      <c r="AQ39" s="5"/>
    </row>
    <row r="40" spans="1:43" ht="12.75">
      <c r="A40" s="83"/>
      <c r="B40" s="53" t="s">
        <v>112</v>
      </c>
      <c r="C40" s="53"/>
      <c r="D40" s="134">
        <v>6.35</v>
      </c>
      <c r="E40" s="53" t="s">
        <v>113</v>
      </c>
      <c r="F40" s="53"/>
      <c r="G40" s="84"/>
      <c r="H40" s="101"/>
      <c r="I40" s="1"/>
      <c r="J40" s="112"/>
      <c r="K40" s="191" t="s">
        <v>127</v>
      </c>
      <c r="L40" s="192"/>
      <c r="M40" s="4">
        <v>0.405</v>
      </c>
      <c r="N40" s="4">
        <v>0.0009</v>
      </c>
      <c r="O40" s="80"/>
      <c r="P40" s="80"/>
      <c r="Q40" s="113"/>
      <c r="R40" s="1"/>
      <c r="T40" s="36">
        <v>21</v>
      </c>
      <c r="U40" s="17" t="s">
        <v>114</v>
      </c>
      <c r="V40" s="18">
        <v>245</v>
      </c>
      <c r="W40" s="18"/>
      <c r="X40" s="94">
        <v>200</v>
      </c>
      <c r="Y40" s="18">
        <v>325</v>
      </c>
      <c r="Z40" s="18">
        <v>275</v>
      </c>
      <c r="AA40" s="18">
        <v>245</v>
      </c>
      <c r="AB40" s="18">
        <v>245</v>
      </c>
      <c r="AC40" s="18">
        <v>225</v>
      </c>
      <c r="AD40" s="18"/>
      <c r="AE40" s="18"/>
      <c r="AF40" s="18">
        <v>200</v>
      </c>
      <c r="AG40" s="18">
        <v>175</v>
      </c>
      <c r="AH40" s="18">
        <v>100</v>
      </c>
      <c r="AI40" s="18">
        <v>340</v>
      </c>
      <c r="AJ40" s="18">
        <v>325</v>
      </c>
      <c r="AK40" s="18">
        <v>340</v>
      </c>
      <c r="AL40" s="18">
        <v>225</v>
      </c>
      <c r="AM40" s="18">
        <v>200</v>
      </c>
      <c r="AN40" s="18">
        <v>150</v>
      </c>
      <c r="AO40" s="18">
        <v>75</v>
      </c>
      <c r="AP40" s="37">
        <v>100</v>
      </c>
      <c r="AQ40" s="5"/>
    </row>
    <row r="41" spans="1:43" ht="12.75">
      <c r="A41" s="121"/>
      <c r="B41" s="122" t="s">
        <v>115</v>
      </c>
      <c r="C41" s="122"/>
      <c r="D41" s="123">
        <f>(Dt/1000)*3.14</f>
        <v>0.019939</v>
      </c>
      <c r="E41" s="122" t="s">
        <v>116</v>
      </c>
      <c r="F41" s="122"/>
      <c r="G41" s="124"/>
      <c r="H41" s="101"/>
      <c r="I41" s="1"/>
      <c r="J41" s="112"/>
      <c r="K41" s="191" t="s">
        <v>128</v>
      </c>
      <c r="L41" s="192"/>
      <c r="M41" s="191">
        <v>0.47</v>
      </c>
      <c r="N41" s="192"/>
      <c r="O41" s="80"/>
      <c r="P41" s="80"/>
      <c r="Q41" s="113"/>
      <c r="R41" s="1"/>
      <c r="T41" s="31">
        <v>22</v>
      </c>
      <c r="U41" s="19" t="s">
        <v>117</v>
      </c>
      <c r="V41" s="20"/>
      <c r="W41" s="20">
        <v>200</v>
      </c>
      <c r="X41" s="97"/>
      <c r="Y41" s="20">
        <v>340</v>
      </c>
      <c r="Z41" s="20">
        <v>290</v>
      </c>
      <c r="AA41" s="20">
        <v>75</v>
      </c>
      <c r="AB41" s="20">
        <v>245</v>
      </c>
      <c r="AC41" s="20">
        <v>245</v>
      </c>
      <c r="AD41" s="20"/>
      <c r="AE41" s="20">
        <v>245</v>
      </c>
      <c r="AF41" s="20">
        <v>225</v>
      </c>
      <c r="AG41" s="20">
        <v>200</v>
      </c>
      <c r="AH41" s="20">
        <v>120</v>
      </c>
      <c r="AI41" s="20"/>
      <c r="AJ41" s="20"/>
      <c r="AK41" s="20"/>
      <c r="AL41" s="20"/>
      <c r="AM41" s="20"/>
      <c r="AN41" s="20"/>
      <c r="AO41" s="20"/>
      <c r="AP41" s="38"/>
      <c r="AQ41" s="5"/>
    </row>
    <row r="42" spans="1:43" ht="12.75">
      <c r="A42" s="121"/>
      <c r="B42" s="188" t="s">
        <v>118</v>
      </c>
      <c r="C42" s="189"/>
      <c r="D42" s="125">
        <f>area/PM</f>
        <v>3.614288352852617</v>
      </c>
      <c r="E42" s="126" t="s">
        <v>116</v>
      </c>
      <c r="F42" s="122"/>
      <c r="G42" s="124"/>
      <c r="H42" s="101"/>
      <c r="I42" s="1"/>
      <c r="J42" s="112"/>
      <c r="K42" s="191" t="s">
        <v>129</v>
      </c>
      <c r="L42" s="192"/>
      <c r="M42" s="4">
        <v>0.425</v>
      </c>
      <c r="N42" s="4">
        <v>0.0009</v>
      </c>
      <c r="O42" s="80"/>
      <c r="P42" s="80"/>
      <c r="Q42" s="113"/>
      <c r="R42" s="1"/>
      <c r="T42" s="31">
        <v>23</v>
      </c>
      <c r="U42" s="19" t="s">
        <v>119</v>
      </c>
      <c r="V42" s="20"/>
      <c r="W42" s="20"/>
      <c r="X42" s="97">
        <v>175</v>
      </c>
      <c r="Y42" s="20">
        <v>325</v>
      </c>
      <c r="Z42" s="20">
        <v>275</v>
      </c>
      <c r="AA42" s="20">
        <v>245</v>
      </c>
      <c r="AB42" s="20">
        <v>225</v>
      </c>
      <c r="AC42" s="20">
        <v>200</v>
      </c>
      <c r="AD42" s="20"/>
      <c r="AE42" s="20"/>
      <c r="AF42" s="20">
        <v>175</v>
      </c>
      <c r="AG42" s="20">
        <v>100</v>
      </c>
      <c r="AH42" s="20"/>
      <c r="AI42" s="20"/>
      <c r="AJ42" s="20"/>
      <c r="AK42" s="20"/>
      <c r="AL42" s="20"/>
      <c r="AM42" s="20"/>
      <c r="AN42" s="20"/>
      <c r="AO42" s="20"/>
      <c r="AP42" s="38"/>
      <c r="AQ42" s="5"/>
    </row>
    <row r="43" spans="1:43" ht="12.75">
      <c r="A43" s="121"/>
      <c r="B43" s="122"/>
      <c r="C43" s="122"/>
      <c r="D43" s="122"/>
      <c r="E43" s="122"/>
      <c r="F43" s="122"/>
      <c r="G43" s="124"/>
      <c r="H43" s="101"/>
      <c r="I43" s="1"/>
      <c r="J43" s="112"/>
      <c r="K43" s="191" t="s">
        <v>133</v>
      </c>
      <c r="L43" s="192"/>
      <c r="M43" s="4">
        <v>0.415</v>
      </c>
      <c r="N43" s="4">
        <v>0.0009</v>
      </c>
      <c r="O43" s="80"/>
      <c r="P43" s="80"/>
      <c r="Q43" s="113"/>
      <c r="R43" s="1"/>
      <c r="T43" s="39">
        <v>24</v>
      </c>
      <c r="U43" s="15" t="s">
        <v>120</v>
      </c>
      <c r="V43" s="22"/>
      <c r="W43" s="22"/>
      <c r="X43" s="98">
        <v>120</v>
      </c>
      <c r="Y43" s="22">
        <v>290</v>
      </c>
      <c r="Z43" s="22">
        <v>245</v>
      </c>
      <c r="AA43" s="22">
        <v>225</v>
      </c>
      <c r="AB43" s="22">
        <v>200</v>
      </c>
      <c r="AC43" s="22">
        <v>175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40"/>
      <c r="AQ43" s="5"/>
    </row>
    <row r="44" spans="1:43" ht="12.75">
      <c r="A44" s="127"/>
      <c r="B44" s="128" t="s">
        <v>121</v>
      </c>
      <c r="C44" s="128"/>
      <c r="D44" s="128"/>
      <c r="E44" s="128"/>
      <c r="F44" s="128"/>
      <c r="G44" s="129"/>
      <c r="H44" s="101"/>
      <c r="I44" s="1"/>
      <c r="J44" s="112"/>
      <c r="K44" s="80"/>
      <c r="L44" s="80"/>
      <c r="M44" s="80"/>
      <c r="N44" s="80"/>
      <c r="O44" s="80"/>
      <c r="P44" s="80"/>
      <c r="Q44" s="113"/>
      <c r="R44" s="1"/>
      <c r="T44" s="41">
        <v>25</v>
      </c>
      <c r="U44" s="43" t="s">
        <v>33</v>
      </c>
      <c r="V44" s="11"/>
      <c r="W44" s="11"/>
      <c r="X44" s="95">
        <v>545</v>
      </c>
      <c r="Y44" s="11">
        <v>365</v>
      </c>
      <c r="Z44" s="11">
        <v>340</v>
      </c>
      <c r="AA44" s="11">
        <v>325</v>
      </c>
      <c r="AB44" s="11">
        <v>290</v>
      </c>
      <c r="AC44" s="11">
        <v>290</v>
      </c>
      <c r="AD44" s="11"/>
      <c r="AE44" s="11"/>
      <c r="AF44" s="11"/>
      <c r="AG44" s="11"/>
      <c r="AH44" s="11">
        <v>75</v>
      </c>
      <c r="AI44" s="11"/>
      <c r="AJ44" s="11"/>
      <c r="AK44" s="11"/>
      <c r="AL44" s="11"/>
      <c r="AM44" s="11"/>
      <c r="AN44" s="11"/>
      <c r="AO44" s="11"/>
      <c r="AP44" s="45"/>
      <c r="AQ44" s="5"/>
    </row>
    <row r="45" spans="1:43" ht="12.75">
      <c r="A45" s="121"/>
      <c r="B45" s="122"/>
      <c r="C45" s="122"/>
      <c r="D45" s="122"/>
      <c r="E45" s="122"/>
      <c r="F45" s="122"/>
      <c r="G45" s="124"/>
      <c r="H45" s="101"/>
      <c r="I45" s="1"/>
      <c r="J45" s="112"/>
      <c r="K45" s="114" t="s">
        <v>134</v>
      </c>
      <c r="L45" s="133">
        <f>E16</f>
        <v>0.85</v>
      </c>
      <c r="M45" s="80" t="s">
        <v>135</v>
      </c>
      <c r="N45" s="114" t="s">
        <v>141</v>
      </c>
      <c r="O45" s="133">
        <f>E18</f>
        <v>80</v>
      </c>
      <c r="P45" s="80" t="s">
        <v>44</v>
      </c>
      <c r="Q45" s="113"/>
      <c r="R45" s="1"/>
      <c r="T45" s="28" t="s">
        <v>122</v>
      </c>
      <c r="U45" s="44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46"/>
      <c r="AQ45" s="5"/>
    </row>
    <row r="46" spans="1:43" ht="13.5" thickBot="1">
      <c r="A46" s="121"/>
      <c r="B46" s="122"/>
      <c r="C46" s="122"/>
      <c r="D46" s="122"/>
      <c r="E46" s="122"/>
      <c r="F46" s="122"/>
      <c r="G46" s="124"/>
      <c r="H46" s="101"/>
      <c r="I46" s="1"/>
      <c r="J46" s="112"/>
      <c r="K46" s="80"/>
      <c r="L46" s="80"/>
      <c r="M46" s="80"/>
      <c r="N46" s="80"/>
      <c r="O46" s="80"/>
      <c r="P46" s="80"/>
      <c r="Q46" s="113"/>
      <c r="R46" s="1"/>
      <c r="T46" s="78" t="s">
        <v>123</v>
      </c>
      <c r="U46" s="42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8"/>
      <c r="AQ46" s="5"/>
    </row>
    <row r="47" spans="1:43" ht="13.5" thickBot="1">
      <c r="A47" s="121"/>
      <c r="B47" s="122"/>
      <c r="C47" s="122"/>
      <c r="D47" s="122"/>
      <c r="E47" s="122"/>
      <c r="F47" s="122"/>
      <c r="G47" s="124"/>
      <c r="H47" s="101"/>
      <c r="I47" s="1"/>
      <c r="J47" s="112"/>
      <c r="K47" s="107" t="s">
        <v>136</v>
      </c>
      <c r="L47" s="118">
        <v>0.415</v>
      </c>
      <c r="M47" s="108" t="s">
        <v>137</v>
      </c>
      <c r="N47" s="82">
        <v>0.0009</v>
      </c>
      <c r="O47" s="82" t="s">
        <v>138</v>
      </c>
      <c r="P47" s="3"/>
      <c r="Q47" s="113"/>
      <c r="R47" s="1"/>
      <c r="AQ47" s="5"/>
    </row>
    <row r="48" spans="1:43" ht="13.5" thickBot="1">
      <c r="A48" s="121"/>
      <c r="B48" s="122"/>
      <c r="C48" s="122"/>
      <c r="D48" s="122"/>
      <c r="E48" s="122"/>
      <c r="F48" s="122"/>
      <c r="G48" s="124"/>
      <c r="H48" s="101"/>
      <c r="I48" s="1"/>
      <c r="J48" s="112"/>
      <c r="K48" s="114" t="s">
        <v>139</v>
      </c>
      <c r="L48" s="106">
        <f>(L47/SQRT(L45))+N47*(O45-15)</f>
        <v>0.5086306999737116</v>
      </c>
      <c r="M48" s="80" t="s">
        <v>140</v>
      </c>
      <c r="N48" s="80"/>
      <c r="O48" s="80"/>
      <c r="P48" s="80"/>
      <c r="Q48" s="113"/>
      <c r="R48" s="1"/>
      <c r="AQ48" s="5"/>
    </row>
    <row r="49" spans="1:43" ht="13.5" thickBot="1">
      <c r="A49" s="121"/>
      <c r="B49" s="122"/>
      <c r="C49" s="122"/>
      <c r="D49" s="122"/>
      <c r="E49" s="122"/>
      <c r="F49" s="122"/>
      <c r="G49" s="124"/>
      <c r="H49" s="101"/>
      <c r="I49" s="1"/>
      <c r="J49" s="115"/>
      <c r="K49" s="116"/>
      <c r="L49" s="116"/>
      <c r="M49" s="116"/>
      <c r="N49" s="116"/>
      <c r="O49" s="116"/>
      <c r="P49" s="116"/>
      <c r="Q49" s="117"/>
      <c r="R49" s="1"/>
      <c r="AQ49" s="5"/>
    </row>
    <row r="50" spans="1:43" ht="12.75">
      <c r="A50" s="121"/>
      <c r="B50" s="122"/>
      <c r="C50" s="122"/>
      <c r="D50" s="122"/>
      <c r="E50" s="122"/>
      <c r="F50" s="122"/>
      <c r="G50" s="124"/>
      <c r="H50" s="101"/>
      <c r="I50" s="1"/>
      <c r="J50" s="1"/>
      <c r="K50" s="1"/>
      <c r="L50" s="1"/>
      <c r="M50" s="1"/>
      <c r="N50" s="1"/>
      <c r="O50" s="1"/>
      <c r="P50" s="1"/>
      <c r="Q50" s="1"/>
      <c r="R50" s="1"/>
      <c r="AQ50" s="5"/>
    </row>
    <row r="51" spans="1:43" ht="12.75">
      <c r="A51" s="121"/>
      <c r="B51" s="122"/>
      <c r="C51" s="122"/>
      <c r="D51" s="122"/>
      <c r="E51" s="122"/>
      <c r="F51" s="122"/>
      <c r="G51" s="124"/>
      <c r="H51" s="101"/>
      <c r="I51" s="1"/>
      <c r="J51" s="1"/>
      <c r="K51" s="1"/>
      <c r="L51" s="1"/>
      <c r="M51" s="1"/>
      <c r="N51" s="1"/>
      <c r="O51" s="1"/>
      <c r="P51" s="1"/>
      <c r="Q51" s="1"/>
      <c r="R51" s="1"/>
      <c r="AQ51" s="5"/>
    </row>
    <row r="52" spans="1:43" ht="12.75">
      <c r="A52" s="121"/>
      <c r="B52" s="122"/>
      <c r="C52" s="122"/>
      <c r="D52" s="122"/>
      <c r="E52" s="122"/>
      <c r="F52" s="122"/>
      <c r="G52" s="124"/>
      <c r="H52" s="101"/>
      <c r="I52" s="1"/>
      <c r="J52" s="1"/>
      <c r="K52" s="1"/>
      <c r="L52" s="1"/>
      <c r="M52" s="1"/>
      <c r="N52" s="1"/>
      <c r="O52" s="1"/>
      <c r="P52" s="1"/>
      <c r="Q52" s="1"/>
      <c r="R52" s="1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5"/>
    </row>
    <row r="53" spans="1:43" ht="13.5" thickBot="1">
      <c r="A53" s="130"/>
      <c r="B53" s="131"/>
      <c r="C53" s="131"/>
      <c r="D53" s="131"/>
      <c r="E53" s="131"/>
      <c r="F53" s="131"/>
      <c r="G53" s="132"/>
      <c r="H53" s="101"/>
      <c r="I53" s="1"/>
      <c r="J53" s="1"/>
      <c r="K53" s="1"/>
      <c r="L53" s="1"/>
      <c r="M53" s="1"/>
      <c r="N53" s="1"/>
      <c r="O53" s="1"/>
      <c r="P53" s="1"/>
      <c r="Q53" s="1"/>
      <c r="R53" s="1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3.5" thickTop="1">
      <c r="A54" s="190"/>
      <c r="B54" s="190"/>
      <c r="C54" s="123"/>
      <c r="D54" s="190"/>
      <c r="E54" s="190"/>
      <c r="F54" s="190"/>
      <c r="G54" s="190"/>
      <c r="H54" s="99"/>
      <c r="I54" s="1"/>
      <c r="J54" s="1"/>
      <c r="K54" s="1"/>
      <c r="L54" s="1"/>
      <c r="M54" s="1"/>
      <c r="N54" s="1"/>
      <c r="O54" s="1"/>
      <c r="P54" s="1"/>
      <c r="Q54" s="1"/>
      <c r="R54" s="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2.75">
      <c r="A55" s="9"/>
      <c r="B55" s="9"/>
      <c r="C55" s="53"/>
      <c r="D55" s="53"/>
      <c r="E55" s="53"/>
      <c r="F55" s="53"/>
      <c r="G55" s="53"/>
      <c r="H55" s="101"/>
      <c r="I55" s="1"/>
      <c r="J55" s="1"/>
      <c r="K55" s="1"/>
      <c r="L55" s="1"/>
      <c r="M55" s="1"/>
      <c r="N55" s="1"/>
      <c r="O55" s="1"/>
      <c r="P55" s="1"/>
      <c r="Q55" s="1"/>
      <c r="R55" s="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2.75">
      <c r="A56" s="53"/>
      <c r="B56" s="53"/>
      <c r="C56" s="53"/>
      <c r="D56" s="53"/>
      <c r="E56" s="53"/>
      <c r="F56" s="53"/>
      <c r="G56" s="53"/>
      <c r="H56" s="101"/>
      <c r="I56" s="1"/>
      <c r="J56" s="1"/>
      <c r="K56" s="1"/>
      <c r="L56" s="1"/>
      <c r="M56" s="1"/>
      <c r="N56" s="1"/>
      <c r="O56" s="1"/>
      <c r="P56" s="1"/>
      <c r="Q56" s="1"/>
      <c r="R56" s="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</sheetData>
  <sheetProtection sheet="1" objects="1" scenarios="1" selectLockedCells="1"/>
  <mergeCells count="27">
    <mergeCell ref="K43:L43"/>
    <mergeCell ref="M41:N41"/>
    <mergeCell ref="K39:L39"/>
    <mergeCell ref="K40:L40"/>
    <mergeCell ref="K41:L41"/>
    <mergeCell ref="K42:L42"/>
    <mergeCell ref="B42:C42"/>
    <mergeCell ref="A54:B54"/>
    <mergeCell ref="D54:E54"/>
    <mergeCell ref="F54:G54"/>
    <mergeCell ref="F10:G10"/>
    <mergeCell ref="F11:G11"/>
    <mergeCell ref="B28:E28"/>
    <mergeCell ref="B38:C38"/>
    <mergeCell ref="E35:G35"/>
    <mergeCell ref="E36:G36"/>
    <mergeCell ref="C10:E10"/>
    <mergeCell ref="F5:G5"/>
    <mergeCell ref="F7:G7"/>
    <mergeCell ref="B9:D9"/>
    <mergeCell ref="F9:G9"/>
    <mergeCell ref="AI15:AP16"/>
    <mergeCell ref="W15:X16"/>
    <mergeCell ref="Y15:AC15"/>
    <mergeCell ref="Y16:AC16"/>
    <mergeCell ref="AD15:AH15"/>
    <mergeCell ref="AD16:AH16"/>
  </mergeCells>
  <printOptions/>
  <pageMargins left="0.5905511811023623" right="0.1968503937007874" top="0.3937007874015748" bottom="0.35433070866141736" header="0.5118110236220472" footer="0.5118110236220472"/>
  <pageSetup orientation="portrait" pageOrder="overThenDown" paperSize="9" r:id="rId4"/>
  <headerFooter alignWithMargins="0">
    <oddFooter>&amp;L&amp;"Arial,Cursiva"&amp;6COOLER.- FVA, 5.2.97&amp;R&amp;"Arial,Normal"&amp;6&amp;F</oddFooter>
  </headerFooter>
  <rowBreaks count="1" manualBreakCount="1">
    <brk id="56" max="65535" man="1"/>
  </rowBreaks>
  <colBreaks count="1" manualBreakCount="1">
    <brk id="8" max="65535" man="1"/>
  </colBreaks>
  <drawing r:id="rId3"/>
  <legacyDrawing r:id="rId2"/>
  <oleObjects>
    <oleObject progId="Equation.3" shapeId="452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Velasco</dc:creator>
  <cp:keywords/>
  <dc:description/>
  <cp:lastModifiedBy>Paco Velasco</cp:lastModifiedBy>
  <cp:lastPrinted>2010-11-04T13:34:09Z</cp:lastPrinted>
  <dcterms:created xsi:type="dcterms:W3CDTF">1998-04-20T14:30:07Z</dcterms:created>
  <dcterms:modified xsi:type="dcterms:W3CDTF">2010-11-05T19:09:12Z</dcterms:modified>
  <cp:category/>
  <cp:version/>
  <cp:contentType/>
  <cp:contentStatus/>
</cp:coreProperties>
</file>